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BAJETI 2017-18" sheetId="1" r:id="rId1"/>
    <sheet name="LESENI ZA BIASHARA" sheetId="2" r:id="rId2"/>
  </sheets>
  <definedNames/>
  <calcPr fullCalcOnLoad="1"/>
</workbook>
</file>

<file path=xl/sharedStrings.xml><?xml version="1.0" encoding="utf-8"?>
<sst xmlns="http://schemas.openxmlformats.org/spreadsheetml/2006/main" count="278" uniqueCount="193">
  <si>
    <t>KIAMBATANISHO "A"</t>
  </si>
  <si>
    <t>NA</t>
  </si>
  <si>
    <t>AINA YA MAPATO</t>
  </si>
  <si>
    <t>2015/2016</t>
  </si>
  <si>
    <t>MAKISIO</t>
  </si>
  <si>
    <t>%</t>
  </si>
  <si>
    <t>500-A</t>
  </si>
  <si>
    <t>UTAWALA NA UTUMISHI</t>
  </si>
  <si>
    <t xml:space="preserve">Kodi ya choo </t>
  </si>
  <si>
    <t>Ukodishwaji wa mali za Halmashauri</t>
  </si>
  <si>
    <t>Jumla ndogo</t>
  </si>
  <si>
    <t>502-A</t>
  </si>
  <si>
    <t>FEDHA</t>
  </si>
  <si>
    <t>Ushuru wa utoaji huduma</t>
  </si>
  <si>
    <t>140368-1</t>
  </si>
  <si>
    <t>Vitabu vya kukusanyia mapato</t>
  </si>
  <si>
    <t>503-B</t>
  </si>
  <si>
    <t>BIASHARA NA UCHUMI</t>
  </si>
  <si>
    <t>Ushuru wa kituo cha mabasi</t>
  </si>
  <si>
    <t>Ushuru wa Masoko</t>
  </si>
  <si>
    <t>Ada ya leseni za vileo</t>
  </si>
  <si>
    <t>140368-7</t>
  </si>
  <si>
    <t>Ushuru wa viosk</t>
  </si>
  <si>
    <t>Ada ya leseni za biashara nyingine</t>
  </si>
  <si>
    <t>Ushuru wa nyumba za kulala wageni</t>
  </si>
  <si>
    <t>516-A</t>
  </si>
  <si>
    <t>MANUNUZI</t>
  </si>
  <si>
    <t>Ada ya Zabuni</t>
  </si>
  <si>
    <t>500-C</t>
  </si>
  <si>
    <t>SHERIA</t>
  </si>
  <si>
    <t>Uvunjaji sheria za Halmashauri</t>
  </si>
  <si>
    <t>512-C</t>
  </si>
  <si>
    <t>MIPANGO MIJI</t>
  </si>
  <si>
    <t>Kodi ya Majengo</t>
  </si>
  <si>
    <t>Ada ya maombi ya viwanja</t>
  </si>
  <si>
    <t>Kodi ya Ardhi 30%</t>
  </si>
  <si>
    <t>Uuzaji wa Viwanja</t>
  </si>
  <si>
    <t>513-A</t>
  </si>
  <si>
    <t>MALI ASILI</t>
  </si>
  <si>
    <t>Ushuru wa madini</t>
  </si>
  <si>
    <t>Ushuru wa Mbao</t>
  </si>
  <si>
    <t>Ushuru wa mazao mengine ya misitu</t>
  </si>
  <si>
    <t>Ushuru wa mkaa</t>
  </si>
  <si>
    <t>140368-10</t>
  </si>
  <si>
    <t>Ushuru wa gobole</t>
  </si>
  <si>
    <t>511-E&amp;G</t>
  </si>
  <si>
    <t>UJENZI</t>
  </si>
  <si>
    <t>Ushuru wa maegesho</t>
  </si>
  <si>
    <t>Ada ya mabango na matangazo</t>
  </si>
  <si>
    <t>Vibali vya ukaguzi wa ujenzi</t>
  </si>
  <si>
    <t>501-A</t>
  </si>
  <si>
    <t>Ada ya uzoaji wa taka</t>
  </si>
  <si>
    <t>Ada ya upimaji wa utoaji huduma</t>
  </si>
  <si>
    <t xml:space="preserve">508-F </t>
  </si>
  <si>
    <t>MAENDELEO NA USTAWI WA JAMII</t>
  </si>
  <si>
    <t>140368-3</t>
  </si>
  <si>
    <t>Ada ya usajili wa vikundi</t>
  </si>
  <si>
    <t>507-D</t>
  </si>
  <si>
    <t>UTAMADUNI</t>
  </si>
  <si>
    <t>Ada za matamasha na matangazo</t>
  </si>
  <si>
    <t>Ada ya kumbi za mikutano na burudani</t>
  </si>
  <si>
    <t>507-H</t>
  </si>
  <si>
    <t>ELIMU YA SEKONDARI</t>
  </si>
  <si>
    <t>Ada za wanafunzi</t>
  </si>
  <si>
    <t>503-C</t>
  </si>
  <si>
    <t>USHIRIKA NA MASOKO</t>
  </si>
  <si>
    <t>Ushuru wa Magulio na Minada</t>
  </si>
  <si>
    <t>Ada ya Machinjio</t>
  </si>
  <si>
    <t>Ada ya ukaguzi wa nyama</t>
  </si>
  <si>
    <t>Ushuru wa mazao ya chakula</t>
  </si>
  <si>
    <t>140368-6</t>
  </si>
  <si>
    <t>Ushuru wa ngozi</t>
  </si>
  <si>
    <t>Ushuru wa samaki</t>
  </si>
  <si>
    <t>AFYA</t>
  </si>
  <si>
    <t>TFDA 40%</t>
  </si>
  <si>
    <t>Mfuko wa afya ya jamii (TIKA)</t>
  </si>
  <si>
    <t>Uchangiaji huduma ya afya (Cost sharing)</t>
  </si>
  <si>
    <t>Bima ya Afya (NHIF)</t>
  </si>
  <si>
    <t>JUMLA KUU MAPATO YA NDANI</t>
  </si>
  <si>
    <t>MUHTASARI WA BAJETI YA MAPATO MWAKA 2017/2018</t>
  </si>
  <si>
    <t>MAPENDEKEZO 2017/2018</t>
  </si>
  <si>
    <t>Ada ya leseni ya bidhaa za misitu 20%</t>
  </si>
  <si>
    <t>140371 LESENI ZA BIASHARA NYINGINE</t>
  </si>
  <si>
    <t>AINA ZA BIASHARA</t>
  </si>
  <si>
    <t>IDADI</t>
  </si>
  <si>
    <t>KIASI KWA MWAKA</t>
  </si>
  <si>
    <t>JUMLA</t>
  </si>
  <si>
    <t>PEMBEJEO</t>
  </si>
  <si>
    <t>NYUMBA ZA KULALA WAGENI</t>
  </si>
  <si>
    <t>MADUKA YA DAWA MHUMU</t>
  </si>
  <si>
    <t>MADUKA YA VIFAA VYA UJENZI</t>
  </si>
  <si>
    <t>KARAKANA</t>
  </si>
  <si>
    <t>MBAO</t>
  </si>
  <si>
    <t>MAZAO</t>
  </si>
  <si>
    <t>MADUKA YA NGUO</t>
  </si>
  <si>
    <t>MADUKA YA SIMU</t>
  </si>
  <si>
    <t>MIGAHAWA</t>
  </si>
  <si>
    <t>MASHINE ZA ALIZETI</t>
  </si>
  <si>
    <t>VIOSKI</t>
  </si>
  <si>
    <t>VITUO VYA MAFUTA</t>
  </si>
  <si>
    <t>SALOON KE/ME</t>
  </si>
  <si>
    <t>VIFAA VYA MASHINE 1</t>
  </si>
  <si>
    <t>VIRAINISHI</t>
  </si>
  <si>
    <t>NGUO ZA MITUMBA</t>
  </si>
  <si>
    <t>a)JUMLA</t>
  </si>
  <si>
    <t xml:space="preserve">SPEA </t>
  </si>
  <si>
    <t>a)MAGARI</t>
  </si>
  <si>
    <t>b) PIKIPIKI</t>
  </si>
  <si>
    <t>c) BASKELI</t>
  </si>
  <si>
    <t>VIATU VIPYA</t>
  </si>
  <si>
    <t>VIFAA VYA UMEME</t>
  </si>
  <si>
    <t xml:space="preserve"> VIPODOZI</t>
  </si>
  <si>
    <t>STATIONARY</t>
  </si>
  <si>
    <t>MADUKA YA REJAREJA</t>
  </si>
  <si>
    <t>SHULE BINAFSI</t>
  </si>
  <si>
    <t>a) ZA MSINGI</t>
  </si>
  <si>
    <t>b) SEKONDARI</t>
  </si>
  <si>
    <t>VYUO BINAFSI</t>
  </si>
  <si>
    <t>BEKARI</t>
  </si>
  <si>
    <t>ZAHANATI</t>
  </si>
  <si>
    <t>VIFAA VYA USHONAJI/USHONAJI</t>
  </si>
  <si>
    <t>USAFIRISHAJI</t>
  </si>
  <si>
    <t>BIASHARA NYINGINEZO</t>
  </si>
  <si>
    <t>JUMLA NDOGO</t>
  </si>
  <si>
    <t>140370; ADA YA LESENI ZA VILEO</t>
  </si>
  <si>
    <t xml:space="preserve">KIWANGO </t>
  </si>
  <si>
    <t>KIASI KWA MIEZI 6</t>
  </si>
  <si>
    <t>KATA YA MAKAMBAKO</t>
  </si>
  <si>
    <t>BAR</t>
  </si>
  <si>
    <t>GROCERY</t>
  </si>
  <si>
    <t>VILABU VYA POMBE ZA KIENYEJI</t>
  </si>
  <si>
    <t>KATA YA MWEMBETONGWA</t>
  </si>
  <si>
    <t>KATA YA MJIMWEMA</t>
  </si>
  <si>
    <t>VILABU VYA POMBE ZA KINYEJI</t>
  </si>
  <si>
    <t>KATA YA KITANDILILO</t>
  </si>
  <si>
    <t>KATA YA KIVAVI</t>
  </si>
  <si>
    <t>KATA YA KITISI</t>
  </si>
  <si>
    <t>KATA YA MAGUVANI</t>
  </si>
  <si>
    <t>KATA YA UTENGULE</t>
  </si>
  <si>
    <t>VILABU VYAPOMBE ZA KIENYEJI</t>
  </si>
  <si>
    <t>KATA YA LYAMKENA</t>
  </si>
  <si>
    <t>VILABU VYA POMBE ZA  KIENYEJI</t>
  </si>
  <si>
    <t>KATA YA MLOWA</t>
  </si>
  <si>
    <t>KATA YA MAJENGO</t>
  </si>
  <si>
    <r>
      <rPr>
        <b/>
        <sz val="10"/>
        <rFont val="Arial"/>
        <family val="2"/>
      </rPr>
      <t xml:space="preserve"> 110852; USHURU WA NYUMBA ZA KULALA WAGEN</t>
    </r>
    <r>
      <rPr>
        <sz val="10"/>
        <rFont val="Arial"/>
        <family val="2"/>
      </rPr>
      <t>I</t>
    </r>
  </si>
  <si>
    <t>KIASI KWA MWEZI</t>
  </si>
  <si>
    <t>Nyumba za kulala wageni</t>
  </si>
  <si>
    <t>KATA YA MWEMBETOGWA</t>
  </si>
  <si>
    <t>Nyumba ya kulala wageni</t>
  </si>
  <si>
    <r>
      <t xml:space="preserve"> </t>
    </r>
    <r>
      <rPr>
        <b/>
        <sz val="11"/>
        <rFont val="Arial"/>
        <family val="2"/>
      </rPr>
      <t>140368-7 USHURU WA VIOSK</t>
    </r>
  </si>
  <si>
    <t>KIWANGO</t>
  </si>
  <si>
    <t>KATA YA MAKAMMBAKO</t>
  </si>
  <si>
    <t>KATA YA MAHONGOLE</t>
  </si>
  <si>
    <t>KAYA YA KITANDILILO</t>
  </si>
  <si>
    <t>140292; USHURU WA MASOKO</t>
  </si>
  <si>
    <t xml:space="preserve">Soko kuu </t>
  </si>
  <si>
    <t>Meza</t>
  </si>
  <si>
    <t xml:space="preserve">Soko jipya </t>
  </si>
  <si>
    <t xml:space="preserve">Upande wa matunda </t>
  </si>
  <si>
    <t>Mtaa wa kuku</t>
  </si>
  <si>
    <t>Mtaa wa vyombo</t>
  </si>
  <si>
    <t>vibanda</t>
  </si>
  <si>
    <t>Mtaa wa mboga na nyanya</t>
  </si>
  <si>
    <t>meza</t>
  </si>
  <si>
    <t>MASHINE ZA KUKOBOA/ KUSAGA</t>
  </si>
  <si>
    <t>b) REJAREJA</t>
  </si>
  <si>
    <t>KUMBI ZA MIKUTANO</t>
  </si>
  <si>
    <t>BUTCHER NG'OMBE</t>
  </si>
  <si>
    <t>BUTCHER NGURUWE</t>
  </si>
  <si>
    <t>Ada ya leseni za makazi</t>
  </si>
  <si>
    <t>MAZINGIRA NA UDHIBITI TAKA NGUMU</t>
  </si>
  <si>
    <t>VYOMBO VYA NYUMBANI</t>
  </si>
  <si>
    <t>Upande wa mahindi makavu</t>
  </si>
  <si>
    <t>Sokola juu vibanda</t>
  </si>
  <si>
    <t>Vibanda vikubwa soko la mazao</t>
  </si>
  <si>
    <t>Vibanda vidogo soko la mazao</t>
  </si>
  <si>
    <t>Soko kuu</t>
  </si>
  <si>
    <t>506C</t>
  </si>
  <si>
    <t>KILIMO</t>
  </si>
  <si>
    <t>MIFUGO</t>
  </si>
  <si>
    <t>Vibanda Magegere</t>
  </si>
  <si>
    <t>Vibanda Stendi</t>
  </si>
  <si>
    <t>Vibanda Maguvani</t>
  </si>
  <si>
    <t>meza Maguvani</t>
  </si>
  <si>
    <t>Kodi ya vibanda</t>
  </si>
  <si>
    <t>505A</t>
  </si>
  <si>
    <t>Ada ya Usajili wa Bajaj &amp; Tax&amp; Pikipiki</t>
  </si>
  <si>
    <t>MAKISIO YA 2016/2017</t>
  </si>
  <si>
    <t xml:space="preserve">MAPATO HALISI </t>
  </si>
  <si>
    <t xml:space="preserve">MAPATO HALISI HADI DESEMBA </t>
  </si>
  <si>
    <t xml:space="preserve">2016/2017                       </t>
  </si>
  <si>
    <t>Ada ya usajili wa tax</t>
  </si>
  <si>
    <t>% YA MAKUSANYO HADI DESEMBA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</si>
</sst>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 Narrow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3" fontId="44" fillId="0" borderId="10" xfId="42" applyFont="1" applyBorder="1" applyAlignment="1">
      <alignment/>
    </xf>
    <xf numFmtId="43" fontId="3" fillId="0" borderId="10" xfId="42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43" fontId="45" fillId="0" borderId="11" xfId="42" applyFont="1" applyBorder="1" applyAlignment="1">
      <alignment/>
    </xf>
    <xf numFmtId="43" fontId="44" fillId="0" borderId="11" xfId="42" applyFont="1" applyBorder="1" applyAlignment="1">
      <alignment/>
    </xf>
    <xf numFmtId="43" fontId="2" fillId="0" borderId="11" xfId="42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43" fontId="45" fillId="0" borderId="12" xfId="42" applyFont="1" applyBorder="1" applyAlignment="1">
      <alignment/>
    </xf>
    <xf numFmtId="43" fontId="44" fillId="0" borderId="12" xfId="42" applyFont="1" applyBorder="1" applyAlignment="1">
      <alignment/>
    </xf>
    <xf numFmtId="43" fontId="2" fillId="0" borderId="12" xfId="42" applyFont="1" applyBorder="1" applyAlignment="1">
      <alignment/>
    </xf>
    <xf numFmtId="43" fontId="45" fillId="0" borderId="10" xfId="0" applyNumberFormat="1" applyFont="1" applyBorder="1" applyAlignment="1">
      <alignment/>
    </xf>
    <xf numFmtId="43" fontId="2" fillId="0" borderId="10" xfId="42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3" fontId="45" fillId="0" borderId="0" xfId="42" applyFont="1" applyBorder="1" applyAlignment="1">
      <alignment/>
    </xf>
    <xf numFmtId="43" fontId="44" fillId="0" borderId="0" xfId="42" applyFont="1" applyBorder="1" applyAlignment="1">
      <alignment/>
    </xf>
    <xf numFmtId="43" fontId="2" fillId="0" borderId="0" xfId="42" applyFont="1" applyBorder="1" applyAlignment="1">
      <alignment/>
    </xf>
    <xf numFmtId="0" fontId="45" fillId="0" borderId="0" xfId="0" applyFont="1" applyBorder="1" applyAlignment="1">
      <alignment/>
    </xf>
    <xf numFmtId="43" fontId="45" fillId="0" borderId="10" xfId="42" applyFont="1" applyBorder="1" applyAlignment="1">
      <alignment/>
    </xf>
    <xf numFmtId="43" fontId="3" fillId="33" borderId="10" xfId="42" applyFont="1" applyFill="1" applyBorder="1" applyAlignment="1">
      <alignment/>
    </xf>
    <xf numFmtId="43" fontId="44" fillId="0" borderId="10" xfId="42" applyFont="1" applyFill="1" applyBorder="1" applyAlignment="1">
      <alignment/>
    </xf>
    <xf numFmtId="43" fontId="44" fillId="0" borderId="10" xfId="42" applyFont="1" applyFill="1" applyBorder="1" applyAlignment="1">
      <alignment horizontal="left"/>
    </xf>
    <xf numFmtId="0" fontId="44" fillId="0" borderId="10" xfId="0" applyFont="1" applyFill="1" applyBorder="1" applyAlignment="1">
      <alignment/>
    </xf>
    <xf numFmtId="43" fontId="3" fillId="0" borderId="10" xfId="42" applyFont="1" applyFill="1" applyBorder="1" applyAlignment="1">
      <alignment/>
    </xf>
    <xf numFmtId="0" fontId="44" fillId="0" borderId="10" xfId="0" applyFont="1" applyBorder="1" applyAlignment="1">
      <alignment/>
    </xf>
    <xf numFmtId="2" fontId="44" fillId="0" borderId="10" xfId="42" applyNumberFormat="1" applyFont="1" applyBorder="1" applyAlignment="1">
      <alignment/>
    </xf>
    <xf numFmtId="0" fontId="45" fillId="0" borderId="10" xfId="0" applyFont="1" applyFill="1" applyBorder="1" applyAlignment="1">
      <alignment horizontal="left"/>
    </xf>
    <xf numFmtId="43" fontId="45" fillId="0" borderId="10" xfId="42" applyFont="1" applyFill="1" applyBorder="1" applyAlignment="1">
      <alignment horizontal="left"/>
    </xf>
    <xf numFmtId="43" fontId="2" fillId="0" borderId="10" xfId="42" applyFont="1" applyFill="1" applyBorder="1" applyAlignment="1">
      <alignment/>
    </xf>
    <xf numFmtId="43" fontId="3" fillId="0" borderId="0" xfId="42" applyFont="1" applyBorder="1" applyAlignment="1">
      <alignment/>
    </xf>
    <xf numFmtId="2" fontId="45" fillId="0" borderId="10" xfId="42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2" fontId="44" fillId="0" borderId="0" xfId="42" applyNumberFormat="1" applyFont="1" applyBorder="1" applyAlignment="1">
      <alignment/>
    </xf>
    <xf numFmtId="43" fontId="2" fillId="0" borderId="0" xfId="42" applyFont="1" applyFill="1" applyBorder="1" applyAlignment="1">
      <alignment/>
    </xf>
    <xf numFmtId="0" fontId="44" fillId="0" borderId="10" xfId="0" applyFont="1" applyBorder="1" applyAlignment="1">
      <alignment wrapText="1"/>
    </xf>
    <xf numFmtId="0" fontId="2" fillId="0" borderId="0" xfId="0" applyFont="1" applyAlignment="1">
      <alignment/>
    </xf>
    <xf numFmtId="43" fontId="44" fillId="0" borderId="0" xfId="42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3" fontId="5" fillId="0" borderId="0" xfId="42" applyFont="1" applyAlignment="1">
      <alignment/>
    </xf>
    <xf numFmtId="43" fontId="0" fillId="0" borderId="0" xfId="42" applyFont="1" applyAlignment="1">
      <alignment/>
    </xf>
    <xf numFmtId="0" fontId="6" fillId="0" borderId="10" xfId="0" applyFont="1" applyBorder="1" applyAlignment="1">
      <alignment/>
    </xf>
    <xf numFmtId="43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43" fontId="5" fillId="0" borderId="0" xfId="0" applyNumberFormat="1" applyFont="1" applyAlignment="1">
      <alignment/>
    </xf>
    <xf numFmtId="43" fontId="4" fillId="0" borderId="0" xfId="42" applyFont="1" applyAlignment="1">
      <alignment/>
    </xf>
    <xf numFmtId="43" fontId="4" fillId="0" borderId="0" xfId="0" applyNumberFormat="1" applyFont="1" applyAlignment="1">
      <alignment/>
    </xf>
    <xf numFmtId="0" fontId="8" fillId="0" borderId="0" xfId="0" applyFont="1" applyAlignment="1">
      <alignment/>
    </xf>
    <xf numFmtId="43" fontId="7" fillId="0" borderId="0" xfId="42" applyFont="1" applyAlignment="1">
      <alignment/>
    </xf>
    <xf numFmtId="43" fontId="42" fillId="0" borderId="0" xfId="0" applyNumberFormat="1" applyFont="1" applyAlignment="1">
      <alignment/>
    </xf>
    <xf numFmtId="0" fontId="0" fillId="33" borderId="0" xfId="0" applyFill="1" applyAlignment="1">
      <alignment/>
    </xf>
    <xf numFmtId="43" fontId="0" fillId="0" borderId="0" xfId="42" applyFont="1" applyAlignment="1">
      <alignment/>
    </xf>
    <xf numFmtId="43" fontId="2" fillId="0" borderId="0" xfId="0" applyNumberFormat="1" applyFont="1" applyAlignment="1">
      <alignment/>
    </xf>
    <xf numFmtId="0" fontId="4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7" fillId="34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43" fontId="44" fillId="0" borderId="0" xfId="0" applyNumberFormat="1" applyFont="1" applyAlignment="1">
      <alignment/>
    </xf>
    <xf numFmtId="9" fontId="44" fillId="0" borderId="0" xfId="0" applyNumberFormat="1" applyFont="1" applyAlignment="1">
      <alignment/>
    </xf>
    <xf numFmtId="9" fontId="44" fillId="0" borderId="0" xfId="42" applyNumberFormat="1" applyFont="1" applyAlignment="1">
      <alignment/>
    </xf>
    <xf numFmtId="43" fontId="45" fillId="0" borderId="0" xfId="0" applyNumberFormat="1" applyFont="1" applyAlignment="1">
      <alignment/>
    </xf>
    <xf numFmtId="0" fontId="45" fillId="0" borderId="13" xfId="0" applyFont="1" applyBorder="1" applyAlignment="1">
      <alignment horizontal="center"/>
    </xf>
    <xf numFmtId="43" fontId="2" fillId="34" borderId="11" xfId="42" applyFont="1" applyFill="1" applyBorder="1" applyAlignment="1">
      <alignment horizontal="center" wrapText="1"/>
    </xf>
    <xf numFmtId="43" fontId="2" fillId="34" borderId="14" xfId="42" applyFont="1" applyFill="1" applyBorder="1" applyAlignment="1">
      <alignment horizontal="center" wrapText="1"/>
    </xf>
    <xf numFmtId="0" fontId="45" fillId="0" borderId="0" xfId="0" applyFont="1" applyBorder="1" applyAlignment="1">
      <alignment horizontal="center"/>
    </xf>
    <xf numFmtId="43" fontId="44" fillId="0" borderId="14" xfId="42" applyFont="1" applyBorder="1" applyAlignment="1">
      <alignment/>
    </xf>
    <xf numFmtId="43" fontId="2" fillId="34" borderId="0" xfId="42" applyFont="1" applyFill="1" applyBorder="1" applyAlignment="1">
      <alignment/>
    </xf>
    <xf numFmtId="43" fontId="2" fillId="34" borderId="0" xfId="42" applyFont="1" applyFill="1" applyBorder="1" applyAlignment="1">
      <alignment horizontal="center" wrapText="1"/>
    </xf>
    <xf numFmtId="2" fontId="2" fillId="34" borderId="0" xfId="42" applyNumberFormat="1" applyFont="1" applyFill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43" fontId="8" fillId="0" borderId="10" xfId="0" applyNumberFormat="1" applyFont="1" applyBorder="1" applyAlignment="1">
      <alignment/>
    </xf>
    <xf numFmtId="43" fontId="8" fillId="0" borderId="10" xfId="42" applyFont="1" applyBorder="1" applyAlignment="1">
      <alignment/>
    </xf>
    <xf numFmtId="43" fontId="45" fillId="0" borderId="0" xfId="42" applyFont="1" applyAlignment="1">
      <alignment horizontal="center"/>
    </xf>
    <xf numFmtId="0" fontId="45" fillId="34" borderId="10" xfId="0" applyFont="1" applyFill="1" applyBorder="1" applyAlignment="1">
      <alignment horizontal="center" wrapText="1"/>
    </xf>
    <xf numFmtId="0" fontId="45" fillId="0" borderId="13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34" borderId="11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45" fillId="34" borderId="15" xfId="0" applyFont="1" applyFill="1" applyBorder="1" applyAlignment="1">
      <alignment horizontal="center"/>
    </xf>
    <xf numFmtId="49" fontId="2" fillId="34" borderId="0" xfId="42" applyNumberFormat="1" applyFont="1" applyFill="1" applyBorder="1" applyAlignment="1">
      <alignment horizontal="center"/>
    </xf>
    <xf numFmtId="43" fontId="2" fillId="34" borderId="16" xfId="42" applyFont="1" applyFill="1" applyBorder="1" applyAlignment="1">
      <alignment horizontal="center" wrapText="1"/>
    </xf>
    <xf numFmtId="43" fontId="2" fillId="34" borderId="17" xfId="42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zoomScalePageLayoutView="0" workbookViewId="0" topLeftCell="A82">
      <selection activeCell="I102" sqref="I102"/>
    </sheetView>
  </sheetViews>
  <sheetFormatPr defaultColWidth="15.8515625" defaultRowHeight="15"/>
  <cols>
    <col min="1" max="1" width="10.00390625" style="1" bestFit="1" customWidth="1"/>
    <col min="2" max="2" width="29.421875" style="1" customWidth="1"/>
    <col min="3" max="3" width="16.7109375" style="45" customWidth="1"/>
    <col min="4" max="4" width="17.00390625" style="45" customWidth="1"/>
    <col min="5" max="5" width="7.57421875" style="45" customWidth="1"/>
    <col min="6" max="6" width="16.57421875" style="45" customWidth="1"/>
    <col min="7" max="7" width="15.57421875" style="45" customWidth="1"/>
    <col min="8" max="8" width="14.28125" style="45" customWidth="1"/>
    <col min="9" max="9" width="16.8515625" style="1" customWidth="1"/>
    <col min="10" max="10" width="27.28125" style="1" customWidth="1"/>
    <col min="11" max="247" width="15.8515625" style="1" customWidth="1"/>
    <col min="248" max="248" width="10.00390625" style="1" bestFit="1" customWidth="1"/>
    <col min="249" max="249" width="33.140625" style="1" customWidth="1"/>
    <col min="250" max="250" width="15.57421875" style="1" customWidth="1"/>
    <col min="251" max="251" width="14.421875" style="1" customWidth="1"/>
    <col min="252" max="252" width="8.00390625" style="1" customWidth="1"/>
    <col min="253" max="253" width="15.8515625" style="1" customWidth="1"/>
    <col min="254" max="16384" width="15.8515625" style="1" customWidth="1"/>
  </cols>
  <sheetData>
    <row r="1" spans="1:9" ht="16.5">
      <c r="A1" s="86" t="s">
        <v>0</v>
      </c>
      <c r="B1" s="86"/>
      <c r="C1" s="86"/>
      <c r="D1" s="86"/>
      <c r="E1" s="86"/>
      <c r="F1" s="86"/>
      <c r="G1" s="86"/>
      <c r="H1" s="86"/>
      <c r="I1" s="86"/>
    </row>
    <row r="2" spans="3:8" ht="16.5">
      <c r="C2" s="1"/>
      <c r="D2" s="1"/>
      <c r="E2" s="1"/>
      <c r="F2" s="1"/>
      <c r="G2" s="1"/>
      <c r="H2" s="1"/>
    </row>
    <row r="3" spans="1:8" ht="14.25" customHeight="1">
      <c r="A3" s="88" t="s">
        <v>79</v>
      </c>
      <c r="B3" s="88"/>
      <c r="C3" s="88"/>
      <c r="D3" s="88"/>
      <c r="E3" s="88"/>
      <c r="F3" s="89"/>
      <c r="G3" s="75"/>
      <c r="H3" s="83"/>
    </row>
    <row r="4" spans="1:9" ht="14.25" customHeight="1">
      <c r="A4" s="75"/>
      <c r="B4" s="72"/>
      <c r="C4" s="97" t="s">
        <v>3</v>
      </c>
      <c r="D4" s="97"/>
      <c r="E4" s="75"/>
      <c r="F4" s="96" t="s">
        <v>190</v>
      </c>
      <c r="G4" s="96"/>
      <c r="H4" s="96"/>
      <c r="I4" s="96"/>
    </row>
    <row r="5" spans="1:9" ht="18.75" customHeight="1">
      <c r="A5" s="90" t="s">
        <v>1</v>
      </c>
      <c r="B5" s="92" t="s">
        <v>2</v>
      </c>
      <c r="C5" s="93"/>
      <c r="D5" s="93"/>
      <c r="E5" s="93"/>
      <c r="F5" s="94" t="s">
        <v>187</v>
      </c>
      <c r="G5" s="73"/>
      <c r="H5" s="73"/>
      <c r="I5" s="87" t="s">
        <v>80</v>
      </c>
    </row>
    <row r="6" spans="1:9" s="2" customFormat="1" ht="29.25" customHeight="1">
      <c r="A6" s="91"/>
      <c r="B6" s="92"/>
      <c r="C6" s="77" t="s">
        <v>4</v>
      </c>
      <c r="D6" s="78" t="s">
        <v>188</v>
      </c>
      <c r="E6" s="79" t="s">
        <v>5</v>
      </c>
      <c r="F6" s="95"/>
      <c r="G6" s="74" t="s">
        <v>189</v>
      </c>
      <c r="H6" s="74" t="s">
        <v>192</v>
      </c>
      <c r="I6" s="87"/>
    </row>
    <row r="7" spans="1:9" ht="16.5">
      <c r="A7" s="3" t="s">
        <v>6</v>
      </c>
      <c r="B7" s="4" t="s">
        <v>7</v>
      </c>
      <c r="C7" s="76"/>
      <c r="D7" s="76"/>
      <c r="E7" s="76"/>
      <c r="F7" s="6"/>
      <c r="G7" s="6"/>
      <c r="H7" s="6"/>
      <c r="I7" s="33"/>
    </row>
    <row r="8" spans="1:9" s="2" customFormat="1" ht="16.5">
      <c r="A8" s="7">
        <v>140407</v>
      </c>
      <c r="B8" s="8" t="s">
        <v>9</v>
      </c>
      <c r="C8" s="5">
        <v>25000000</v>
      </c>
      <c r="D8" s="5">
        <v>14208000</v>
      </c>
      <c r="E8" s="5">
        <f>D8/C8*100</f>
        <v>56.83200000000001</v>
      </c>
      <c r="F8" s="6">
        <v>1000000</v>
      </c>
      <c r="G8" s="6">
        <v>2007000</v>
      </c>
      <c r="H8" s="6">
        <f>G8/F8*100</f>
        <v>200.70000000000002</v>
      </c>
      <c r="I8" s="6">
        <v>700000</v>
      </c>
    </row>
    <row r="9" spans="1:9" s="2" customFormat="1" ht="16.5">
      <c r="A9" s="9"/>
      <c r="B9" s="10" t="s">
        <v>10</v>
      </c>
      <c r="C9" s="11">
        <f>SUM(C8:C8)</f>
        <v>25000000</v>
      </c>
      <c r="D9" s="11">
        <f>SUM(D8:D8)</f>
        <v>14208000</v>
      </c>
      <c r="E9" s="12">
        <f>D9/C9*100</f>
        <v>56.83200000000001</v>
      </c>
      <c r="F9" s="13">
        <f>SUM(F8:F8)</f>
        <v>1000000</v>
      </c>
      <c r="G9" s="13">
        <f>SUM(G8:G8)</f>
        <v>2007000</v>
      </c>
      <c r="H9" s="13">
        <f>G9/F9*100</f>
        <v>200.70000000000002</v>
      </c>
      <c r="I9" s="20">
        <f>SUM(I8:I8)</f>
        <v>700000</v>
      </c>
    </row>
    <row r="10" spans="1:9" s="2" customFormat="1" ht="16.5">
      <c r="A10" s="14"/>
      <c r="B10" s="15"/>
      <c r="C10" s="16"/>
      <c r="D10" s="16"/>
      <c r="E10" s="17"/>
      <c r="F10" s="18"/>
      <c r="G10" s="20"/>
      <c r="H10" s="25"/>
      <c r="I10" s="44"/>
    </row>
    <row r="11" spans="1:9" s="2" customFormat="1" ht="16.5">
      <c r="A11" s="3" t="s">
        <v>11</v>
      </c>
      <c r="B11" s="4" t="s">
        <v>12</v>
      </c>
      <c r="C11" s="5"/>
      <c r="D11" s="5"/>
      <c r="E11" s="5"/>
      <c r="F11" s="6"/>
      <c r="G11" s="6"/>
      <c r="H11" s="6"/>
      <c r="I11" s="4"/>
    </row>
    <row r="12" spans="1:9" s="2" customFormat="1" ht="16.5">
      <c r="A12" s="7">
        <v>110851</v>
      </c>
      <c r="B12" s="8" t="s">
        <v>13</v>
      </c>
      <c r="C12" s="5">
        <v>60000000</v>
      </c>
      <c r="D12" s="5">
        <v>20839964.12</v>
      </c>
      <c r="E12" s="5">
        <f>D12/C12*100</f>
        <v>34.73327353333334</v>
      </c>
      <c r="F12" s="6">
        <v>100000000</v>
      </c>
      <c r="G12" s="6">
        <v>28600730.38</v>
      </c>
      <c r="H12" s="6">
        <f>G12/F12*100</f>
        <v>28.60073038</v>
      </c>
      <c r="I12" s="6">
        <f>106045357.158+53760000</f>
        <v>159805357.158</v>
      </c>
    </row>
    <row r="13" spans="1:9" s="2" customFormat="1" ht="16.5">
      <c r="A13" s="7" t="s">
        <v>14</v>
      </c>
      <c r="B13" s="8" t="s">
        <v>15</v>
      </c>
      <c r="C13" s="5">
        <v>2500000</v>
      </c>
      <c r="D13" s="5">
        <v>2047000</v>
      </c>
      <c r="E13" s="5">
        <f>D13/C13*100</f>
        <v>81.88</v>
      </c>
      <c r="F13" s="6">
        <v>0</v>
      </c>
      <c r="G13" s="6"/>
      <c r="H13" s="6">
        <v>0</v>
      </c>
      <c r="I13" s="6">
        <v>700000</v>
      </c>
    </row>
    <row r="14" spans="1:9" s="2" customFormat="1" ht="16.5">
      <c r="A14" s="3"/>
      <c r="B14" s="4" t="s">
        <v>10</v>
      </c>
      <c r="C14" s="19">
        <f>SUM(C12:C13)</f>
        <v>62500000</v>
      </c>
      <c r="D14" s="19">
        <f>SUM(D12:D13)</f>
        <v>22886964.12</v>
      </c>
      <c r="E14" s="5">
        <f>D14/C14*100</f>
        <v>36.619142592</v>
      </c>
      <c r="F14" s="20">
        <f>SUM(F12:F13)</f>
        <v>100000000</v>
      </c>
      <c r="G14" s="20">
        <f>SUM(G12:G13)</f>
        <v>28600730.38</v>
      </c>
      <c r="H14" s="6">
        <f>G14/F14*100</f>
        <v>28.60073038</v>
      </c>
      <c r="I14" s="20">
        <f>SUM(I12:I13)</f>
        <v>160505357.158</v>
      </c>
    </row>
    <row r="15" spans="1:9" s="26" customFormat="1" ht="16.5">
      <c r="A15" s="21"/>
      <c r="B15" s="22"/>
      <c r="C15" s="23"/>
      <c r="D15" s="23"/>
      <c r="E15" s="24"/>
      <c r="F15" s="25"/>
      <c r="G15" s="25"/>
      <c r="H15" s="25"/>
      <c r="I15" s="22"/>
    </row>
    <row r="16" spans="1:9" s="2" customFormat="1" ht="16.5">
      <c r="A16" s="3" t="s">
        <v>16</v>
      </c>
      <c r="B16" s="4" t="s">
        <v>17</v>
      </c>
      <c r="C16" s="5"/>
      <c r="D16" s="5"/>
      <c r="E16" s="5"/>
      <c r="F16" s="6"/>
      <c r="G16" s="6"/>
      <c r="H16" s="6"/>
      <c r="I16" s="6"/>
    </row>
    <row r="17" spans="1:9" s="2" customFormat="1" ht="16.5">
      <c r="A17" s="7">
        <v>140392</v>
      </c>
      <c r="B17" s="8" t="s">
        <v>18</v>
      </c>
      <c r="C17" s="5">
        <v>85755000</v>
      </c>
      <c r="D17" s="5">
        <v>32500000</v>
      </c>
      <c r="E17" s="5">
        <f aca="true" t="shared" si="0" ref="E17:E26">D17/C17*100</f>
        <v>37.898664800886245</v>
      </c>
      <c r="F17" s="6">
        <v>100800000</v>
      </c>
      <c r="G17" s="6">
        <v>39303500</v>
      </c>
      <c r="H17" s="6">
        <f>G17/F17*100</f>
        <v>38.99156746031746</v>
      </c>
      <c r="I17" s="6">
        <f>285000*30*12</f>
        <v>102600000</v>
      </c>
    </row>
    <row r="18" spans="1:9" s="2" customFormat="1" ht="16.5">
      <c r="A18" s="7">
        <v>140292</v>
      </c>
      <c r="B18" s="8" t="s">
        <v>19</v>
      </c>
      <c r="C18" s="5">
        <v>60000000</v>
      </c>
      <c r="D18" s="5">
        <f>10641200+22837980</f>
        <v>33479180</v>
      </c>
      <c r="E18" s="5">
        <f t="shared" si="0"/>
        <v>55.798633333333335</v>
      </c>
      <c r="F18" s="6">
        <v>48600000</v>
      </c>
      <c r="G18" s="6">
        <v>31235400</v>
      </c>
      <c r="H18" s="6">
        <f aca="true" t="shared" si="1" ref="H18:H24">G18/F18*100</f>
        <v>64.27037037037037</v>
      </c>
      <c r="I18" s="6">
        <v>59400000</v>
      </c>
    </row>
    <row r="19" spans="1:9" s="2" customFormat="1" ht="16.5">
      <c r="A19" s="7">
        <v>140370</v>
      </c>
      <c r="B19" s="8" t="s">
        <v>20</v>
      </c>
      <c r="C19" s="5">
        <v>8760000</v>
      </c>
      <c r="D19" s="5">
        <v>4547000</v>
      </c>
      <c r="E19" s="5">
        <f t="shared" si="0"/>
        <v>51.90639269406393</v>
      </c>
      <c r="F19" s="6">
        <v>8980000</v>
      </c>
      <c r="G19" s="6">
        <v>1890000</v>
      </c>
      <c r="H19" s="6">
        <f t="shared" si="1"/>
        <v>21.046770601336302</v>
      </c>
      <c r="I19" s="84">
        <v>9400000</v>
      </c>
    </row>
    <row r="20" spans="1:9" s="2" customFormat="1" ht="16.5">
      <c r="A20" s="7">
        <v>140292</v>
      </c>
      <c r="B20" s="8" t="s">
        <v>184</v>
      </c>
      <c r="C20" s="5"/>
      <c r="D20" s="5"/>
      <c r="E20" s="5"/>
      <c r="F20" s="6"/>
      <c r="G20" s="6"/>
      <c r="H20" s="6">
        <v>0</v>
      </c>
      <c r="I20" s="85">
        <v>137268000</v>
      </c>
    </row>
    <row r="21" spans="1:9" s="2" customFormat="1" ht="16.5">
      <c r="A21" s="7" t="s">
        <v>21</v>
      </c>
      <c r="B21" s="8" t="s">
        <v>22</v>
      </c>
      <c r="C21" s="5">
        <v>50000000</v>
      </c>
      <c r="D21" s="5">
        <v>35486300</v>
      </c>
      <c r="E21" s="5">
        <f t="shared" si="0"/>
        <v>70.9726</v>
      </c>
      <c r="F21" s="6">
        <v>60000000</v>
      </c>
      <c r="G21" s="6">
        <v>26703000</v>
      </c>
      <c r="H21" s="6">
        <f t="shared" si="1"/>
        <v>44.505</v>
      </c>
      <c r="I21" s="6">
        <v>60000000</v>
      </c>
    </row>
    <row r="22" spans="1:9" s="2" customFormat="1" ht="16.5">
      <c r="A22" s="7">
        <v>140371</v>
      </c>
      <c r="B22" s="8" t="s">
        <v>23</v>
      </c>
      <c r="C22" s="5">
        <v>92871000</v>
      </c>
      <c r="D22" s="5">
        <v>36725000</v>
      </c>
      <c r="E22" s="5">
        <f t="shared" si="0"/>
        <v>39.544098803716984</v>
      </c>
      <c r="F22" s="6">
        <v>95410000</v>
      </c>
      <c r="G22" s="6">
        <v>80575000</v>
      </c>
      <c r="H22" s="6">
        <f t="shared" si="1"/>
        <v>84.45131537574677</v>
      </c>
      <c r="I22" s="6">
        <v>150000000</v>
      </c>
    </row>
    <row r="23" spans="1:9" s="2" customFormat="1" ht="16.5">
      <c r="A23" s="7">
        <v>110852</v>
      </c>
      <c r="B23" s="8" t="s">
        <v>24</v>
      </c>
      <c r="C23" s="5">
        <v>27600000</v>
      </c>
      <c r="D23" s="5">
        <v>4551000</v>
      </c>
      <c r="E23" s="5">
        <f t="shared" si="0"/>
        <v>16.48913043478261</v>
      </c>
      <c r="F23" s="6">
        <v>30000000</v>
      </c>
      <c r="G23" s="6">
        <v>11370200</v>
      </c>
      <c r="H23" s="6">
        <f t="shared" si="1"/>
        <v>37.900666666666666</v>
      </c>
      <c r="I23" s="6">
        <f>30000*102*12</f>
        <v>36720000</v>
      </c>
    </row>
    <row r="24" spans="1:10" s="2" customFormat="1" ht="16.5">
      <c r="A24" s="67">
        <v>140374</v>
      </c>
      <c r="B24" s="8" t="s">
        <v>186</v>
      </c>
      <c r="C24" s="5">
        <v>5600000</v>
      </c>
      <c r="D24" s="5">
        <v>466666.67</v>
      </c>
      <c r="E24" s="5">
        <f t="shared" si="0"/>
        <v>8.333333392857142</v>
      </c>
      <c r="F24" s="6">
        <f>5600000+700000</f>
        <v>6300000</v>
      </c>
      <c r="G24" s="6">
        <f>416000</f>
        <v>416000</v>
      </c>
      <c r="H24" s="6">
        <f t="shared" si="1"/>
        <v>6.603174603174604</v>
      </c>
      <c r="I24" s="6">
        <f>7200000+1280000+1700000</f>
        <v>10180000</v>
      </c>
      <c r="J24" s="71"/>
    </row>
    <row r="25" spans="1:10" s="2" customFormat="1" ht="16.5">
      <c r="A25" s="67"/>
      <c r="B25" s="8" t="s">
        <v>191</v>
      </c>
      <c r="C25" s="5">
        <v>700000</v>
      </c>
      <c r="D25" s="5">
        <v>58333.33</v>
      </c>
      <c r="E25" s="5">
        <f t="shared" si="0"/>
        <v>8.333332857142857</v>
      </c>
      <c r="F25" s="6"/>
      <c r="G25" s="6">
        <v>1179000</v>
      </c>
      <c r="H25" s="6">
        <v>0</v>
      </c>
      <c r="I25" s="6"/>
      <c r="J25" s="71"/>
    </row>
    <row r="26" spans="1:9" s="2" customFormat="1" ht="16.5">
      <c r="A26" s="3"/>
      <c r="B26" s="4" t="s">
        <v>10</v>
      </c>
      <c r="C26" s="19">
        <f>SUM(C17:C25)</f>
        <v>331286000</v>
      </c>
      <c r="D26" s="19">
        <f>SUM(D17:D25)</f>
        <v>147813480</v>
      </c>
      <c r="E26" s="27">
        <f t="shared" si="0"/>
        <v>44.61808829832833</v>
      </c>
      <c r="F26" s="20">
        <f>SUM(F17:F24)</f>
        <v>350090000</v>
      </c>
      <c r="G26" s="20">
        <f>SUM(G17:G25)</f>
        <v>192672100</v>
      </c>
      <c r="H26" s="20">
        <f>G26/F26*100</f>
        <v>55.03501956639722</v>
      </c>
      <c r="I26" s="20">
        <f>SUM(I17:I24)</f>
        <v>565568000</v>
      </c>
    </row>
    <row r="27" spans="1:9" s="26" customFormat="1" ht="16.5">
      <c r="A27" s="21"/>
      <c r="B27" s="22"/>
      <c r="C27" s="23"/>
      <c r="D27" s="23"/>
      <c r="E27" s="24"/>
      <c r="F27" s="25"/>
      <c r="G27" s="25"/>
      <c r="H27" s="25"/>
      <c r="I27" s="22"/>
    </row>
    <row r="28" spans="1:9" s="2" customFormat="1" ht="16.5">
      <c r="A28" s="3" t="s">
        <v>25</v>
      </c>
      <c r="B28" s="4" t="s">
        <v>26</v>
      </c>
      <c r="C28" s="19"/>
      <c r="D28" s="19"/>
      <c r="E28" s="27"/>
      <c r="F28" s="20"/>
      <c r="G28" s="20"/>
      <c r="H28" s="20"/>
      <c r="I28" s="4"/>
    </row>
    <row r="29" spans="1:9" s="2" customFormat="1" ht="16.5">
      <c r="A29" s="7">
        <v>140283</v>
      </c>
      <c r="B29" s="8" t="s">
        <v>27</v>
      </c>
      <c r="C29" s="5">
        <v>15000000</v>
      </c>
      <c r="D29" s="5">
        <v>1200000</v>
      </c>
      <c r="E29" s="5">
        <f>D29/C29*100</f>
        <v>8</v>
      </c>
      <c r="F29" s="6">
        <v>15000000</v>
      </c>
      <c r="G29" s="6">
        <v>4600000</v>
      </c>
      <c r="H29" s="6">
        <f>G29/F29*100</f>
        <v>30.666666666666664</v>
      </c>
      <c r="I29" s="6">
        <v>11000000</v>
      </c>
    </row>
    <row r="30" spans="1:9" s="2" customFormat="1" ht="16.5">
      <c r="A30" s="3"/>
      <c r="B30" s="4" t="s">
        <v>10</v>
      </c>
      <c r="C30" s="19">
        <f>SUM(C29)</f>
        <v>15000000</v>
      </c>
      <c r="D30" s="19">
        <f>SUM(D29)</f>
        <v>1200000</v>
      </c>
      <c r="E30" s="27">
        <f>D30/C30*100</f>
        <v>8</v>
      </c>
      <c r="F30" s="20">
        <f>SUM(F29)</f>
        <v>15000000</v>
      </c>
      <c r="G30" s="20">
        <f>SUM(G29)</f>
        <v>4600000</v>
      </c>
      <c r="H30" s="6">
        <f>G30/F30*100</f>
        <v>30.666666666666664</v>
      </c>
      <c r="I30" s="20">
        <f>SUM(I29)</f>
        <v>11000000</v>
      </c>
    </row>
    <row r="31" spans="1:9" s="26" customFormat="1" ht="16.5">
      <c r="A31" s="21"/>
      <c r="B31" s="22"/>
      <c r="C31" s="23"/>
      <c r="D31" s="23"/>
      <c r="E31" s="24"/>
      <c r="F31" s="25"/>
      <c r="G31" s="25"/>
      <c r="H31" s="25"/>
      <c r="I31" s="22"/>
    </row>
    <row r="32" spans="1:9" s="2" customFormat="1" ht="16.5">
      <c r="A32" s="3" t="s">
        <v>28</v>
      </c>
      <c r="B32" s="4" t="s">
        <v>29</v>
      </c>
      <c r="C32" s="5"/>
      <c r="D32" s="5"/>
      <c r="E32" s="5"/>
      <c r="F32" s="6"/>
      <c r="G32" s="6"/>
      <c r="H32" s="6"/>
      <c r="I32" s="4"/>
    </row>
    <row r="33" spans="1:9" s="2" customFormat="1" ht="16.5">
      <c r="A33" s="7">
        <v>140383</v>
      </c>
      <c r="B33" s="8" t="s">
        <v>30</v>
      </c>
      <c r="C33" s="5">
        <v>4000000</v>
      </c>
      <c r="D33" s="5">
        <v>2625000</v>
      </c>
      <c r="E33" s="5">
        <f>D33/C33*100</f>
        <v>65.625</v>
      </c>
      <c r="F33" s="6">
        <v>14000000</v>
      </c>
      <c r="G33" s="6">
        <v>10443500</v>
      </c>
      <c r="H33" s="6">
        <f>G33/F33*100</f>
        <v>74.59642857142858</v>
      </c>
      <c r="I33" s="6">
        <v>30000000</v>
      </c>
    </row>
    <row r="34" spans="1:9" s="2" customFormat="1" ht="16.5">
      <c r="A34" s="3"/>
      <c r="B34" s="4" t="s">
        <v>10</v>
      </c>
      <c r="C34" s="27">
        <f>SUM(C33)</f>
        <v>4000000</v>
      </c>
      <c r="D34" s="27">
        <f>SUM(D33)</f>
        <v>2625000</v>
      </c>
      <c r="E34" s="5">
        <f>D34/C34*100</f>
        <v>65.625</v>
      </c>
      <c r="F34" s="20">
        <f>SUM(F33)</f>
        <v>14000000</v>
      </c>
      <c r="G34" s="20">
        <f>SUM(G33)</f>
        <v>10443500</v>
      </c>
      <c r="H34" s="6">
        <f>G34/F34*100</f>
        <v>74.59642857142858</v>
      </c>
      <c r="I34" s="20">
        <f>SUM(I33)</f>
        <v>30000000</v>
      </c>
    </row>
    <row r="35" spans="1:9" s="26" customFormat="1" ht="16.5">
      <c r="A35" s="21"/>
      <c r="B35" s="22"/>
      <c r="C35" s="23"/>
      <c r="D35" s="23"/>
      <c r="E35" s="24"/>
      <c r="F35" s="25"/>
      <c r="G35" s="25"/>
      <c r="H35" s="25"/>
      <c r="I35" s="22"/>
    </row>
    <row r="36" spans="1:9" s="2" customFormat="1" ht="16.5">
      <c r="A36" s="3" t="s">
        <v>31</v>
      </c>
      <c r="B36" s="4" t="s">
        <v>32</v>
      </c>
      <c r="C36" s="5"/>
      <c r="D36" s="5"/>
      <c r="E36" s="5"/>
      <c r="F36" s="6"/>
      <c r="G36" s="6"/>
      <c r="H36" s="6"/>
      <c r="I36" s="4"/>
    </row>
    <row r="37" spans="1:9" s="2" customFormat="1" ht="16.5">
      <c r="A37" s="7">
        <v>110801</v>
      </c>
      <c r="B37" s="8" t="s">
        <v>33</v>
      </c>
      <c r="C37" s="6">
        <v>84000000</v>
      </c>
      <c r="D37" s="5">
        <v>10136700</v>
      </c>
      <c r="E37" s="5">
        <f>D37/C37*100</f>
        <v>12.0675</v>
      </c>
      <c r="F37" s="6">
        <v>120000000</v>
      </c>
      <c r="G37" s="6">
        <v>7800450</v>
      </c>
      <c r="H37" s="6">
        <f>G37/F37*100</f>
        <v>6.500375</v>
      </c>
      <c r="I37" s="6">
        <f>150000000-1300000</f>
        <v>148700000</v>
      </c>
    </row>
    <row r="38" spans="1:9" s="2" customFormat="1" ht="16.5">
      <c r="A38" s="7"/>
      <c r="B38" s="8" t="s">
        <v>169</v>
      </c>
      <c r="C38" s="6"/>
      <c r="D38" s="5"/>
      <c r="E38" s="5"/>
      <c r="F38" s="6"/>
      <c r="G38" s="6"/>
      <c r="H38" s="6"/>
      <c r="I38" s="6">
        <v>3600000</v>
      </c>
    </row>
    <row r="39" spans="1:9" s="2" customFormat="1" ht="16.5">
      <c r="A39" s="7">
        <v>140318</v>
      </c>
      <c r="B39" s="8" t="s">
        <v>34</v>
      </c>
      <c r="C39" s="6"/>
      <c r="D39" s="5"/>
      <c r="E39" s="5"/>
      <c r="F39" s="6">
        <v>600000</v>
      </c>
      <c r="G39" s="6"/>
      <c r="H39" s="6">
        <f>G39/F39*100</f>
        <v>0</v>
      </c>
      <c r="I39" s="6">
        <v>3600000</v>
      </c>
    </row>
    <row r="40" spans="1:9" s="2" customFormat="1" ht="16.5">
      <c r="A40" s="7">
        <v>140289</v>
      </c>
      <c r="B40" s="8" t="s">
        <v>35</v>
      </c>
      <c r="C40" s="6">
        <v>60000000</v>
      </c>
      <c r="D40" s="5">
        <v>0</v>
      </c>
      <c r="E40" s="5">
        <f>D40/C40*100</f>
        <v>0</v>
      </c>
      <c r="F40" s="6">
        <v>60000000</v>
      </c>
      <c r="G40" s="6"/>
      <c r="H40" s="6">
        <f>G40/F40*100</f>
        <v>0</v>
      </c>
      <c r="I40" s="6">
        <f>34200000</f>
        <v>34200000</v>
      </c>
    </row>
    <row r="41" spans="1:9" s="2" customFormat="1" ht="16.5">
      <c r="A41" s="7">
        <v>140318</v>
      </c>
      <c r="B41" s="8" t="s">
        <v>36</v>
      </c>
      <c r="C41" s="6">
        <v>170000000</v>
      </c>
      <c r="D41" s="5">
        <v>100500000</v>
      </c>
      <c r="E41" s="5">
        <f>D41/C41*100</f>
        <v>59.11764705882353</v>
      </c>
      <c r="F41" s="6">
        <v>50000000</v>
      </c>
      <c r="G41" s="6"/>
      <c r="H41" s="6">
        <f>G41/F41*100</f>
        <v>0</v>
      </c>
      <c r="I41" s="6">
        <v>5000000</v>
      </c>
    </row>
    <row r="42" spans="1:9" s="2" customFormat="1" ht="16.5">
      <c r="A42" s="3"/>
      <c r="B42" s="4" t="s">
        <v>10</v>
      </c>
      <c r="C42" s="27">
        <f>SUM(C37:C41)</f>
        <v>314000000</v>
      </c>
      <c r="D42" s="27">
        <f>SUM(D37:D41)</f>
        <v>110636700</v>
      </c>
      <c r="E42" s="27">
        <f>D42/C42*100</f>
        <v>35.2346178343949</v>
      </c>
      <c r="F42" s="20">
        <f>SUM(F37:F41)</f>
        <v>230600000</v>
      </c>
      <c r="G42" s="20">
        <f>SUM(G37:G41)</f>
        <v>7800450</v>
      </c>
      <c r="H42" s="6">
        <f>G42/F42*100</f>
        <v>3.3826756287944493</v>
      </c>
      <c r="I42" s="20">
        <f>SUM(I37:I41)</f>
        <v>195100000</v>
      </c>
    </row>
    <row r="43" spans="1:9" s="26" customFormat="1" ht="16.5">
      <c r="A43" s="21"/>
      <c r="B43" s="22"/>
      <c r="C43" s="23"/>
      <c r="D43" s="23"/>
      <c r="E43" s="24"/>
      <c r="F43" s="25"/>
      <c r="G43" s="25"/>
      <c r="H43" s="25"/>
      <c r="I43" s="22"/>
    </row>
    <row r="44" spans="1:9" s="2" customFormat="1" ht="16.5">
      <c r="A44" s="3" t="s">
        <v>37</v>
      </c>
      <c r="B44" s="4" t="s">
        <v>38</v>
      </c>
      <c r="C44" s="5"/>
      <c r="D44" s="5"/>
      <c r="E44" s="5"/>
      <c r="F44" s="6"/>
      <c r="G44" s="6"/>
      <c r="H44" s="6"/>
      <c r="I44" s="4"/>
    </row>
    <row r="45" spans="1:9" s="2" customFormat="1" ht="16.5">
      <c r="A45" s="7">
        <v>140375</v>
      </c>
      <c r="B45" s="8" t="s">
        <v>39</v>
      </c>
      <c r="C45" s="5">
        <v>3600000</v>
      </c>
      <c r="D45" s="5">
        <v>624000</v>
      </c>
      <c r="E45" s="5">
        <f>D45/C45*100</f>
        <v>17.333333333333336</v>
      </c>
      <c r="F45" s="28">
        <v>2500000</v>
      </c>
      <c r="G45" s="28">
        <v>94000</v>
      </c>
      <c r="H45" s="28">
        <f aca="true" t="shared" si="2" ref="H45:H51">G45/F45*100</f>
        <v>3.7600000000000002</v>
      </c>
      <c r="I45" s="6">
        <v>500000</v>
      </c>
    </row>
    <row r="46" spans="1:9" s="2" customFormat="1" ht="16.5">
      <c r="A46" s="7">
        <v>140376</v>
      </c>
      <c r="B46" s="8" t="s">
        <v>81</v>
      </c>
      <c r="C46" s="5">
        <v>8000000</v>
      </c>
      <c r="D46" s="5">
        <v>903400</v>
      </c>
      <c r="E46" s="5">
        <f aca="true" t="shared" si="3" ref="E46:E51">D46/C46*100</f>
        <v>11.2925</v>
      </c>
      <c r="F46" s="6">
        <v>1800000</v>
      </c>
      <c r="G46" s="6">
        <v>2595900</v>
      </c>
      <c r="H46" s="28">
        <f t="shared" si="2"/>
        <v>144.21666666666667</v>
      </c>
      <c r="I46" s="6">
        <v>3000000</v>
      </c>
    </row>
    <row r="47" spans="1:9" s="2" customFormat="1" ht="16.5">
      <c r="A47" s="7">
        <v>110816</v>
      </c>
      <c r="B47" s="8" t="s">
        <v>40</v>
      </c>
      <c r="C47" s="5">
        <v>194400000</v>
      </c>
      <c r="D47" s="5">
        <v>98296050</v>
      </c>
      <c r="E47" s="5">
        <f t="shared" si="3"/>
        <v>50.56381172839506</v>
      </c>
      <c r="F47" s="6">
        <v>216000000</v>
      </c>
      <c r="G47" s="6">
        <v>147909900</v>
      </c>
      <c r="H47" s="28">
        <f t="shared" si="2"/>
        <v>68.47680555555556</v>
      </c>
      <c r="I47" s="6">
        <v>300000000</v>
      </c>
    </row>
    <row r="48" spans="1:9" s="2" customFormat="1" ht="16.5">
      <c r="A48" s="7">
        <v>110815</v>
      </c>
      <c r="B48" s="8" t="s">
        <v>41</v>
      </c>
      <c r="C48" s="5">
        <v>4000000</v>
      </c>
      <c r="D48" s="29">
        <f>1354000-1041000</f>
        <v>313000</v>
      </c>
      <c r="E48" s="5">
        <f>D48/C48*100</f>
        <v>7.825</v>
      </c>
      <c r="F48" s="6">
        <v>1920000</v>
      </c>
      <c r="G48" s="6">
        <v>5336700</v>
      </c>
      <c r="H48" s="28">
        <f t="shared" si="2"/>
        <v>277.953125</v>
      </c>
      <c r="I48" s="6">
        <v>7000000</v>
      </c>
    </row>
    <row r="49" spans="1:9" s="2" customFormat="1" ht="16.5">
      <c r="A49" s="7">
        <v>110814</v>
      </c>
      <c r="B49" s="8" t="s">
        <v>42</v>
      </c>
      <c r="C49" s="5"/>
      <c r="D49" s="5">
        <f>674000+367000</f>
        <v>1041000</v>
      </c>
      <c r="E49" s="5"/>
      <c r="F49" s="6">
        <v>2400000</v>
      </c>
      <c r="G49" s="6">
        <v>1623300</v>
      </c>
      <c r="H49" s="28">
        <f t="shared" si="2"/>
        <v>67.63749999999999</v>
      </c>
      <c r="I49" s="6">
        <v>3000000</v>
      </c>
    </row>
    <row r="50" spans="1:9" s="2" customFormat="1" ht="16.5">
      <c r="A50" s="7" t="s">
        <v>43</v>
      </c>
      <c r="B50" s="8" t="s">
        <v>44</v>
      </c>
      <c r="C50" s="5">
        <v>100000</v>
      </c>
      <c r="D50" s="5">
        <v>41500</v>
      </c>
      <c r="E50" s="5">
        <f>D50/C50*100</f>
        <v>41.5</v>
      </c>
      <c r="F50" s="6">
        <v>1440000</v>
      </c>
      <c r="G50" s="6"/>
      <c r="H50" s="28">
        <f t="shared" si="2"/>
        <v>0</v>
      </c>
      <c r="I50" s="6">
        <v>0</v>
      </c>
    </row>
    <row r="51" spans="1:9" s="2" customFormat="1" ht="16.5">
      <c r="A51" s="3"/>
      <c r="B51" s="4" t="s">
        <v>10</v>
      </c>
      <c r="C51" s="19">
        <f>SUM(C45:C50)</f>
        <v>210100000</v>
      </c>
      <c r="D51" s="19">
        <f>SUM(D45:D50)</f>
        <v>101218950</v>
      </c>
      <c r="E51" s="27">
        <f t="shared" si="3"/>
        <v>48.176558781532606</v>
      </c>
      <c r="F51" s="20">
        <f>SUM(F45:F50)</f>
        <v>226060000</v>
      </c>
      <c r="G51" s="20">
        <f>SUM(G45:G50)</f>
        <v>157559800</v>
      </c>
      <c r="H51" s="28">
        <f t="shared" si="2"/>
        <v>69.69822171105017</v>
      </c>
      <c r="I51" s="20">
        <f>SUM(I45:I50)</f>
        <v>313500000</v>
      </c>
    </row>
    <row r="52" spans="1:9" s="26" customFormat="1" ht="16.5">
      <c r="A52" s="21"/>
      <c r="B52" s="22"/>
      <c r="C52" s="23"/>
      <c r="D52" s="23"/>
      <c r="E52" s="24"/>
      <c r="F52" s="25"/>
      <c r="G52" s="25"/>
      <c r="H52" s="25"/>
      <c r="I52" s="22"/>
    </row>
    <row r="53" spans="1:9" s="2" customFormat="1" ht="16.5">
      <c r="A53" s="3" t="s">
        <v>45</v>
      </c>
      <c r="B53" s="4" t="s">
        <v>46</v>
      </c>
      <c r="C53" s="5"/>
      <c r="D53" s="5"/>
      <c r="E53" s="5"/>
      <c r="F53" s="6"/>
      <c r="G53" s="6"/>
      <c r="H53" s="6"/>
      <c r="I53" s="4"/>
    </row>
    <row r="54" spans="1:9" s="2" customFormat="1" ht="16.5">
      <c r="A54" s="7">
        <v>140393</v>
      </c>
      <c r="B54" s="8" t="s">
        <v>47</v>
      </c>
      <c r="C54" s="5">
        <v>26640000</v>
      </c>
      <c r="D54" s="5">
        <v>4164000</v>
      </c>
      <c r="E54" s="5">
        <f>D54/C54*100</f>
        <v>15.630630630630632</v>
      </c>
      <c r="F54" s="6">
        <v>70000000</v>
      </c>
      <c r="G54" s="6">
        <v>22991350</v>
      </c>
      <c r="H54" s="6">
        <f>G54/F54*100</f>
        <v>32.84478571428571</v>
      </c>
      <c r="I54" s="6">
        <v>102574285</v>
      </c>
    </row>
    <row r="55" spans="1:9" s="2" customFormat="1" ht="16.5">
      <c r="A55" s="7">
        <v>140351</v>
      </c>
      <c r="B55" s="8" t="s">
        <v>48</v>
      </c>
      <c r="C55" s="5">
        <v>10000000</v>
      </c>
      <c r="D55" s="5">
        <v>6045100</v>
      </c>
      <c r="E55" s="5">
        <f>D55/C55*100</f>
        <v>60.451</v>
      </c>
      <c r="F55" s="6">
        <v>55000000</v>
      </c>
      <c r="G55" s="6">
        <v>5218000</v>
      </c>
      <c r="H55" s="6">
        <f>G55/F55*100</f>
        <v>9.487272727272728</v>
      </c>
      <c r="I55" s="28">
        <v>150000000</v>
      </c>
    </row>
    <row r="56" spans="1:9" s="2" customFormat="1" ht="16.5">
      <c r="A56" s="7">
        <v>140380</v>
      </c>
      <c r="B56" s="8" t="s">
        <v>49</v>
      </c>
      <c r="C56" s="5">
        <v>20000000</v>
      </c>
      <c r="D56" s="29">
        <v>7359200</v>
      </c>
      <c r="E56" s="5">
        <f>D56/C56*100</f>
        <v>36.796</v>
      </c>
      <c r="F56" s="6">
        <v>25000000</v>
      </c>
      <c r="G56" s="6">
        <v>7160050</v>
      </c>
      <c r="H56" s="6">
        <f>G56/F56*100</f>
        <v>28.6402</v>
      </c>
      <c r="I56" s="6">
        <v>24980000</v>
      </c>
    </row>
    <row r="57" spans="1:9" s="2" customFormat="1" ht="16.5">
      <c r="A57" s="3"/>
      <c r="B57" s="4" t="s">
        <v>10</v>
      </c>
      <c r="C57" s="27">
        <f>SUM(C54:C56)</f>
        <v>56640000</v>
      </c>
      <c r="D57" s="27">
        <f>SUM(D54:D56)</f>
        <v>17568300</v>
      </c>
      <c r="E57" s="27">
        <f>D57/C57*100</f>
        <v>31.017478813559325</v>
      </c>
      <c r="F57" s="20">
        <f>SUM(F54:F56)</f>
        <v>150000000</v>
      </c>
      <c r="G57" s="20">
        <f>SUM(G54:G56)</f>
        <v>35369400</v>
      </c>
      <c r="H57" s="6">
        <f>G57/F57*100</f>
        <v>23.5796</v>
      </c>
      <c r="I57" s="20">
        <f>SUM(I54:I56)</f>
        <v>277554285</v>
      </c>
    </row>
    <row r="58" spans="1:9" s="2" customFormat="1" ht="16.5">
      <c r="A58" s="21"/>
      <c r="B58" s="22"/>
      <c r="C58" s="23"/>
      <c r="D58" s="23"/>
      <c r="E58" s="23"/>
      <c r="F58" s="25"/>
      <c r="G58" s="25"/>
      <c r="H58" s="25"/>
      <c r="I58" s="44"/>
    </row>
    <row r="59" spans="1:9" s="2" customFormat="1" ht="16.5">
      <c r="A59" s="3" t="s">
        <v>50</v>
      </c>
      <c r="B59" s="4" t="s">
        <v>170</v>
      </c>
      <c r="C59" s="27"/>
      <c r="D59" s="27"/>
      <c r="E59" s="5"/>
      <c r="F59" s="20"/>
      <c r="G59" s="20"/>
      <c r="H59" s="20"/>
      <c r="I59" s="4"/>
    </row>
    <row r="60" spans="1:9" s="2" customFormat="1" ht="16.5">
      <c r="A60" s="81">
        <v>140407</v>
      </c>
      <c r="B60" s="30" t="s">
        <v>51</v>
      </c>
      <c r="C60" s="29">
        <v>2000000</v>
      </c>
      <c r="D60" s="31"/>
      <c r="E60" s="31"/>
      <c r="F60" s="32">
        <v>10000000</v>
      </c>
      <c r="G60" s="32">
        <v>1583800</v>
      </c>
      <c r="H60" s="32">
        <f>G60/F60*100</f>
        <v>15.838</v>
      </c>
      <c r="I60" s="6">
        <v>146631142.86</v>
      </c>
    </row>
    <row r="61" spans="1:9" ht="16.5">
      <c r="A61" s="82">
        <v>140408</v>
      </c>
      <c r="B61" s="8" t="s">
        <v>8</v>
      </c>
      <c r="C61" s="5">
        <v>18024000</v>
      </c>
      <c r="D61" s="5">
        <v>10200000</v>
      </c>
      <c r="E61" s="5">
        <f>D61/C61*100</f>
        <v>56.59121171770972</v>
      </c>
      <c r="F61" s="6">
        <v>18500000</v>
      </c>
      <c r="G61" s="6">
        <v>19374900</v>
      </c>
      <c r="H61" s="32">
        <f>G61/F61*100</f>
        <v>104.72918918918919</v>
      </c>
      <c r="I61" s="6">
        <f>4500000*12</f>
        <v>54000000</v>
      </c>
    </row>
    <row r="62" spans="1:9" s="2" customFormat="1" ht="16.5">
      <c r="A62" s="35"/>
      <c r="B62" s="36"/>
      <c r="C62" s="37">
        <f>SUM(C60:C61)</f>
        <v>20024000</v>
      </c>
      <c r="D62" s="37">
        <f>SUM(D60:D61)</f>
        <v>10200000</v>
      </c>
      <c r="E62" s="27">
        <f>D62/C62*100</f>
        <v>50.938873351977634</v>
      </c>
      <c r="F62" s="37">
        <f>SUM(F60:F61)</f>
        <v>28500000</v>
      </c>
      <c r="G62" s="37">
        <f>SUM(G60:G61)</f>
        <v>20958700</v>
      </c>
      <c r="H62" s="32">
        <f>G62/F62*100</f>
        <v>73.53929824561403</v>
      </c>
      <c r="I62" s="37">
        <f>SUM(I60:I61)</f>
        <v>200631142.86</v>
      </c>
    </row>
    <row r="63" spans="1:9" s="2" customFormat="1" ht="16.5">
      <c r="A63" s="21"/>
      <c r="B63" s="22"/>
      <c r="C63" s="23"/>
      <c r="D63" s="23"/>
      <c r="E63" s="23"/>
      <c r="F63" s="25"/>
      <c r="G63" s="25"/>
      <c r="H63" s="25"/>
      <c r="I63" s="44"/>
    </row>
    <row r="64" spans="1:9" s="2" customFormat="1" ht="16.5">
      <c r="A64" s="3" t="s">
        <v>53</v>
      </c>
      <c r="B64" s="4" t="s">
        <v>54</v>
      </c>
      <c r="C64" s="5"/>
      <c r="D64" s="5"/>
      <c r="E64" s="5"/>
      <c r="F64" s="6"/>
      <c r="G64" s="6"/>
      <c r="H64" s="6"/>
      <c r="I64" s="4"/>
    </row>
    <row r="65" spans="1:9" s="2" customFormat="1" ht="16.5">
      <c r="A65" s="7" t="s">
        <v>55</v>
      </c>
      <c r="B65" s="8" t="s">
        <v>56</v>
      </c>
      <c r="C65" s="6">
        <v>1000000</v>
      </c>
      <c r="D65" s="5">
        <v>290000</v>
      </c>
      <c r="E65" s="5">
        <f>D65/C65*100</f>
        <v>28.999999999999996</v>
      </c>
      <c r="F65" s="6">
        <v>1010000</v>
      </c>
      <c r="G65" s="6">
        <v>1280000</v>
      </c>
      <c r="H65" s="6">
        <f>G65/F65*100</f>
        <v>126.73267326732673</v>
      </c>
      <c r="I65" s="6">
        <v>2500000</v>
      </c>
    </row>
    <row r="66" spans="1:9" s="2" customFormat="1" ht="16.5">
      <c r="A66" s="3"/>
      <c r="B66" s="4" t="s">
        <v>10</v>
      </c>
      <c r="C66" s="27">
        <f>SUM(C65)</f>
        <v>1000000</v>
      </c>
      <c r="D66" s="27">
        <f>SUM(D65)</f>
        <v>290000</v>
      </c>
      <c r="E66" s="27">
        <f>D66/C66*100</f>
        <v>28.999999999999996</v>
      </c>
      <c r="F66" s="20">
        <f>SUM(F65)</f>
        <v>1010000</v>
      </c>
      <c r="G66" s="20">
        <f>SUM(G65)</f>
        <v>1280000</v>
      </c>
      <c r="H66" s="6">
        <f>G66/F66*100</f>
        <v>126.73267326732673</v>
      </c>
      <c r="I66" s="20">
        <f>SUM(I65)</f>
        <v>2500000</v>
      </c>
    </row>
    <row r="67" spans="1:9" s="26" customFormat="1" ht="16.5">
      <c r="A67" s="21"/>
      <c r="B67" s="22"/>
      <c r="C67" s="23"/>
      <c r="D67" s="23"/>
      <c r="E67" s="24"/>
      <c r="F67" s="25"/>
      <c r="G67" s="25"/>
      <c r="H67" s="25"/>
      <c r="I67" s="22"/>
    </row>
    <row r="68" spans="1:9" s="2" customFormat="1" ht="16.5">
      <c r="A68" s="21" t="s">
        <v>57</v>
      </c>
      <c r="B68" s="22" t="s">
        <v>58</v>
      </c>
      <c r="C68" s="24"/>
      <c r="D68" s="24"/>
      <c r="E68" s="24"/>
      <c r="F68" s="38"/>
      <c r="G68" s="38"/>
      <c r="H68" s="38"/>
      <c r="I68" s="44"/>
    </row>
    <row r="69" spans="1:9" s="2" customFormat="1" ht="16.5">
      <c r="A69" s="7"/>
      <c r="B69" s="8" t="s">
        <v>59</v>
      </c>
      <c r="C69" s="5"/>
      <c r="D69" s="5"/>
      <c r="E69" s="34">
        <v>0</v>
      </c>
      <c r="F69" s="6">
        <v>8000000</v>
      </c>
      <c r="G69" s="6"/>
      <c r="H69" s="6">
        <f>G69/F69*100</f>
        <v>0</v>
      </c>
      <c r="I69" s="6">
        <v>6500000</v>
      </c>
    </row>
    <row r="70" spans="1:9" s="2" customFormat="1" ht="16.5">
      <c r="A70" s="7"/>
      <c r="B70" s="8" t="s">
        <v>60</v>
      </c>
      <c r="C70" s="5"/>
      <c r="D70" s="5"/>
      <c r="E70" s="34">
        <v>0</v>
      </c>
      <c r="F70" s="6">
        <v>8000000</v>
      </c>
      <c r="G70" s="6"/>
      <c r="H70" s="6">
        <f>G70/F70*100</f>
        <v>0</v>
      </c>
      <c r="I70" s="6">
        <v>3000000</v>
      </c>
    </row>
    <row r="71" spans="1:9" s="2" customFormat="1" ht="16.5">
      <c r="A71" s="3"/>
      <c r="B71" s="4" t="s">
        <v>10</v>
      </c>
      <c r="C71" s="27"/>
      <c r="D71" s="27"/>
      <c r="E71" s="39">
        <v>0</v>
      </c>
      <c r="F71" s="20">
        <f>SUM(F69:F70)</f>
        <v>16000000</v>
      </c>
      <c r="G71" s="20"/>
      <c r="H71" s="6">
        <f>G71/F71*100</f>
        <v>0</v>
      </c>
      <c r="I71" s="20">
        <f>SUM(I69:I70)</f>
        <v>9500000</v>
      </c>
    </row>
    <row r="72" spans="1:9" s="2" customFormat="1" ht="16.5">
      <c r="A72" s="40"/>
      <c r="B72" s="22"/>
      <c r="C72" s="24"/>
      <c r="D72" s="24"/>
      <c r="E72" s="41"/>
      <c r="F72" s="38"/>
      <c r="G72" s="38"/>
      <c r="H72" s="38"/>
      <c r="I72" s="44"/>
    </row>
    <row r="73" spans="1:9" s="2" customFormat="1" ht="16.5">
      <c r="A73" s="3" t="s">
        <v>61</v>
      </c>
      <c r="B73" s="4" t="s">
        <v>62</v>
      </c>
      <c r="C73" s="5"/>
      <c r="D73" s="5"/>
      <c r="E73" s="34"/>
      <c r="F73" s="6"/>
      <c r="G73" s="6"/>
      <c r="H73" s="6"/>
      <c r="I73" s="4"/>
    </row>
    <row r="74" spans="1:9" s="2" customFormat="1" ht="16.5">
      <c r="A74" s="7">
        <v>140505</v>
      </c>
      <c r="B74" s="8" t="s">
        <v>63</v>
      </c>
      <c r="C74" s="5">
        <v>63323000</v>
      </c>
      <c r="D74" s="5">
        <v>35323000</v>
      </c>
      <c r="E74" s="5">
        <f>D74/C74*100</f>
        <v>55.78225921071333</v>
      </c>
      <c r="F74" s="6">
        <v>28000000</v>
      </c>
      <c r="G74" s="6">
        <v>14987000</v>
      </c>
      <c r="H74" s="6">
        <f>G74/F74*100</f>
        <v>53.525</v>
      </c>
      <c r="I74" s="6">
        <v>28000000</v>
      </c>
    </row>
    <row r="75" spans="1:9" s="2" customFormat="1" ht="16.5">
      <c r="A75" s="3"/>
      <c r="B75" s="4" t="s">
        <v>10</v>
      </c>
      <c r="C75" s="37">
        <f>SUM(C74:C74)</f>
        <v>63323000</v>
      </c>
      <c r="D75" s="37">
        <f>SUM(D74:D74)</f>
        <v>35323000</v>
      </c>
      <c r="E75" s="5"/>
      <c r="F75" s="37">
        <f>SUM(F74:F74)</f>
        <v>28000000</v>
      </c>
      <c r="G75" s="37">
        <f>SUM(G74:G74)</f>
        <v>14987000</v>
      </c>
      <c r="H75" s="6">
        <f>G75/F75*100</f>
        <v>53.525</v>
      </c>
      <c r="I75" s="37">
        <f>SUM(I74:I74)</f>
        <v>28000000</v>
      </c>
    </row>
    <row r="76" spans="1:9" s="2" customFormat="1" ht="16.5">
      <c r="A76" s="21"/>
      <c r="B76" s="22"/>
      <c r="C76" s="42"/>
      <c r="D76" s="42"/>
      <c r="E76" s="24"/>
      <c r="F76" s="42"/>
      <c r="G76" s="42"/>
      <c r="H76" s="42"/>
      <c r="I76" s="44"/>
    </row>
    <row r="77" spans="1:9" s="2" customFormat="1" ht="16.5">
      <c r="A77" s="3" t="s">
        <v>64</v>
      </c>
      <c r="B77" s="4" t="s">
        <v>65</v>
      </c>
      <c r="C77" s="5"/>
      <c r="D77" s="5"/>
      <c r="E77" s="5"/>
      <c r="F77" s="6"/>
      <c r="G77" s="6"/>
      <c r="H77" s="6"/>
      <c r="I77" s="4"/>
    </row>
    <row r="78" spans="1:9" s="2" customFormat="1" ht="16.5">
      <c r="A78" s="7">
        <v>140291</v>
      </c>
      <c r="B78" s="8" t="s">
        <v>66</v>
      </c>
      <c r="C78" s="5">
        <v>300000</v>
      </c>
      <c r="D78" s="5">
        <v>26000</v>
      </c>
      <c r="E78" s="5">
        <f>D78/C78*100</f>
        <v>8.666666666666668</v>
      </c>
      <c r="F78" s="6">
        <v>1000000</v>
      </c>
      <c r="G78" s="6">
        <v>109500</v>
      </c>
      <c r="H78" s="6">
        <f>G78/F78*100</f>
        <v>10.95</v>
      </c>
      <c r="I78" s="6">
        <v>4000000</v>
      </c>
    </row>
    <row r="79" spans="1:9" s="2" customFormat="1" ht="16.5">
      <c r="A79" s="3"/>
      <c r="B79" s="4" t="s">
        <v>10</v>
      </c>
      <c r="C79" s="27">
        <f>SUM(C78)</f>
        <v>300000</v>
      </c>
      <c r="D79" s="27">
        <f>SUM(D78)</f>
        <v>26000</v>
      </c>
      <c r="E79" s="27">
        <f>D79/C79*100</f>
        <v>8.666666666666668</v>
      </c>
      <c r="F79" s="20">
        <f>SUM(F78)</f>
        <v>1000000</v>
      </c>
      <c r="G79" s="20">
        <f>SUM(G78)</f>
        <v>109500</v>
      </c>
      <c r="H79" s="6">
        <f>G79/F79*100</f>
        <v>10.95</v>
      </c>
      <c r="I79" s="20">
        <f>SUM(I78)</f>
        <v>4000000</v>
      </c>
    </row>
    <row r="80" spans="1:9" s="2" customFormat="1" ht="16.5">
      <c r="A80" s="21"/>
      <c r="B80" s="22"/>
      <c r="C80" s="23"/>
      <c r="D80" s="23"/>
      <c r="E80" s="23"/>
      <c r="F80" s="25"/>
      <c r="G80" s="25"/>
      <c r="H80" s="25"/>
      <c r="I80" s="44"/>
    </row>
    <row r="81" spans="1:9" s="2" customFormat="1" ht="16.5">
      <c r="A81" s="3" t="s">
        <v>177</v>
      </c>
      <c r="B81" s="4" t="s">
        <v>178</v>
      </c>
      <c r="C81" s="5"/>
      <c r="D81" s="5"/>
      <c r="E81" s="5"/>
      <c r="F81" s="6"/>
      <c r="G81" s="6"/>
      <c r="H81" s="6"/>
      <c r="I81" s="6"/>
    </row>
    <row r="82" spans="1:9" s="2" customFormat="1" ht="16.5">
      <c r="A82" s="7">
        <v>110809</v>
      </c>
      <c r="B82" s="8" t="s">
        <v>69</v>
      </c>
      <c r="C82" s="5">
        <v>360600000</v>
      </c>
      <c r="D82" s="5">
        <v>215207950</v>
      </c>
      <c r="E82" s="5">
        <f>D82/C82*100</f>
        <v>59.6805185801442</v>
      </c>
      <c r="F82" s="6">
        <v>370000000</v>
      </c>
      <c r="G82" s="6">
        <v>199757217.05</v>
      </c>
      <c r="H82" s="6">
        <f aca="true" t="shared" si="4" ref="H82:H97">G82/F82*100</f>
        <v>53.988437040540546</v>
      </c>
      <c r="I82" s="6">
        <v>372278160</v>
      </c>
    </row>
    <row r="83" spans="1:9" s="2" customFormat="1" ht="16.5">
      <c r="A83" s="3"/>
      <c r="B83" s="4" t="s">
        <v>10</v>
      </c>
      <c r="C83" s="27">
        <f>SUM(C82:C82)</f>
        <v>360600000</v>
      </c>
      <c r="D83" s="27">
        <f>SUM(D82:D82)</f>
        <v>215207950</v>
      </c>
      <c r="E83" s="27">
        <f>D83/C83*100</f>
        <v>59.6805185801442</v>
      </c>
      <c r="F83" s="20">
        <f>SUM(F82:F82)</f>
        <v>370000000</v>
      </c>
      <c r="G83" s="20">
        <f>SUM(G82:G82)</f>
        <v>199757217.05</v>
      </c>
      <c r="H83" s="6">
        <f t="shared" si="4"/>
        <v>53.988437040540546</v>
      </c>
      <c r="I83" s="20">
        <f>SUM(I82:I82)</f>
        <v>372278160</v>
      </c>
    </row>
    <row r="84" spans="1:9" s="2" customFormat="1" ht="16.5">
      <c r="A84" s="3" t="s">
        <v>185</v>
      </c>
      <c r="B84" s="4" t="s">
        <v>179</v>
      </c>
      <c r="C84" s="5"/>
      <c r="D84" s="5"/>
      <c r="E84" s="5"/>
      <c r="F84" s="6"/>
      <c r="G84" s="6"/>
      <c r="H84" s="6"/>
      <c r="I84" s="6"/>
    </row>
    <row r="85" spans="1:9" s="2" customFormat="1" ht="16.5">
      <c r="A85" s="7">
        <v>140349</v>
      </c>
      <c r="B85" s="8" t="s">
        <v>67</v>
      </c>
      <c r="C85" s="5">
        <v>12500000</v>
      </c>
      <c r="D85" s="5">
        <v>7241000</v>
      </c>
      <c r="E85" s="5">
        <f>D85/C85*100</f>
        <v>57.928000000000004</v>
      </c>
      <c r="F85" s="6">
        <v>17000000</v>
      </c>
      <c r="G85" s="6">
        <v>9067500</v>
      </c>
      <c r="H85" s="6">
        <f t="shared" si="4"/>
        <v>53.338235294117645</v>
      </c>
      <c r="I85" s="6">
        <v>27360000</v>
      </c>
    </row>
    <row r="86" spans="1:9" s="2" customFormat="1" ht="16.5">
      <c r="A86" s="7">
        <v>140293</v>
      </c>
      <c r="B86" s="8" t="s">
        <v>68</v>
      </c>
      <c r="C86" s="5">
        <v>16160000</v>
      </c>
      <c r="D86" s="5">
        <v>9717500</v>
      </c>
      <c r="E86" s="5">
        <f>D86/C86*100</f>
        <v>60.13304455445545</v>
      </c>
      <c r="F86" s="6">
        <v>25000000</v>
      </c>
      <c r="G86" s="6">
        <v>9538600</v>
      </c>
      <c r="H86" s="6">
        <f t="shared" si="4"/>
        <v>38.1544</v>
      </c>
      <c r="I86" s="6">
        <v>29280000</v>
      </c>
    </row>
    <row r="87" spans="1:10" s="2" customFormat="1" ht="16.5">
      <c r="A87" s="7" t="s">
        <v>70</v>
      </c>
      <c r="B87" s="8" t="s">
        <v>71</v>
      </c>
      <c r="C87" s="5">
        <v>1000000</v>
      </c>
      <c r="D87" s="5">
        <v>556000</v>
      </c>
      <c r="E87" s="5">
        <f>D87/C87*100</f>
        <v>55.60000000000001</v>
      </c>
      <c r="F87" s="6">
        <v>2000000</v>
      </c>
      <c r="G87" s="6">
        <v>427500</v>
      </c>
      <c r="H87" s="6">
        <f t="shared" si="4"/>
        <v>21.375</v>
      </c>
      <c r="I87" s="6">
        <v>1440000</v>
      </c>
      <c r="J87" s="80"/>
    </row>
    <row r="88" spans="1:9" s="2" customFormat="1" ht="16.5">
      <c r="A88" s="7">
        <v>140397</v>
      </c>
      <c r="B88" s="8" t="s">
        <v>72</v>
      </c>
      <c r="C88" s="5">
        <v>2000000</v>
      </c>
      <c r="D88" s="5">
        <v>762000</v>
      </c>
      <c r="E88" s="5">
        <f>D88/C88*100</f>
        <v>38.1</v>
      </c>
      <c r="F88" s="6">
        <v>2500000</v>
      </c>
      <c r="G88" s="6">
        <v>556200</v>
      </c>
      <c r="H88" s="6">
        <f t="shared" si="4"/>
        <v>22.248</v>
      </c>
      <c r="I88" s="6">
        <v>2500000</v>
      </c>
    </row>
    <row r="89" spans="1:9" s="2" customFormat="1" ht="16.5">
      <c r="A89" s="3"/>
      <c r="B89" s="4" t="s">
        <v>10</v>
      </c>
      <c r="C89" s="27">
        <f>SUM(C85:C88)</f>
        <v>31660000</v>
      </c>
      <c r="D89" s="27">
        <f>SUM(D85:D88)</f>
        <v>18276500</v>
      </c>
      <c r="E89" s="27">
        <f>D89/C89*100</f>
        <v>57.72741629816803</v>
      </c>
      <c r="F89" s="20">
        <f>SUM(F85:F88)</f>
        <v>46500000</v>
      </c>
      <c r="G89" s="20">
        <f>SUM(G85:G88)</f>
        <v>19589800</v>
      </c>
      <c r="H89" s="6">
        <f t="shared" si="4"/>
        <v>42.12860215053764</v>
      </c>
      <c r="I89" s="20">
        <f>SUM(I85:I88)</f>
        <v>60580000</v>
      </c>
    </row>
    <row r="90" spans="1:9" s="26" customFormat="1" ht="16.5">
      <c r="A90" s="21"/>
      <c r="B90" s="22" t="s">
        <v>73</v>
      </c>
      <c r="C90" s="23"/>
      <c r="D90" s="23"/>
      <c r="E90" s="24"/>
      <c r="F90" s="25"/>
      <c r="G90" s="25"/>
      <c r="H90" s="25"/>
      <c r="I90" s="22"/>
    </row>
    <row r="91" spans="1:9" s="2" customFormat="1" ht="16.5">
      <c r="A91" s="63">
        <v>140399</v>
      </c>
      <c r="B91" s="33" t="s">
        <v>52</v>
      </c>
      <c r="C91" s="5">
        <v>940000</v>
      </c>
      <c r="D91" s="5">
        <v>0</v>
      </c>
      <c r="E91" s="34">
        <v>0</v>
      </c>
      <c r="F91" s="6">
        <v>5000000</v>
      </c>
      <c r="G91" s="6">
        <v>3808000</v>
      </c>
      <c r="H91" s="6">
        <f t="shared" si="4"/>
        <v>76.16000000000001</v>
      </c>
      <c r="I91" s="6">
        <v>10370000</v>
      </c>
    </row>
    <row r="92" spans="1:9" s="2" customFormat="1" ht="16.5">
      <c r="A92" s="63">
        <v>140405</v>
      </c>
      <c r="B92" s="43" t="s">
        <v>74</v>
      </c>
      <c r="C92" s="5">
        <v>3000000</v>
      </c>
      <c r="D92" s="5">
        <v>1460000</v>
      </c>
      <c r="E92" s="5">
        <f>D92/C92*100</f>
        <v>48.66666666666667</v>
      </c>
      <c r="F92" s="6">
        <v>9780000</v>
      </c>
      <c r="G92" s="45">
        <v>1390000</v>
      </c>
      <c r="H92" s="6">
        <f t="shared" si="4"/>
        <v>14.212678936605316</v>
      </c>
      <c r="I92" s="6">
        <v>9800000</v>
      </c>
    </row>
    <row r="93" spans="1:10" s="2" customFormat="1" ht="16.5">
      <c r="A93" s="64">
        <v>120106</v>
      </c>
      <c r="B93" s="8" t="s">
        <v>75</v>
      </c>
      <c r="C93" s="5">
        <v>8243000</v>
      </c>
      <c r="D93" s="5">
        <v>4270000</v>
      </c>
      <c r="E93" s="5">
        <f>D93/C93*100</f>
        <v>51.8015285696955</v>
      </c>
      <c r="F93" s="6">
        <v>8000000</v>
      </c>
      <c r="G93" s="6">
        <v>4120000</v>
      </c>
      <c r="H93" s="6">
        <f t="shared" si="4"/>
        <v>51.5</v>
      </c>
      <c r="I93" s="6">
        <v>11030000</v>
      </c>
      <c r="J93" s="71"/>
    </row>
    <row r="94" spans="1:10" s="2" customFormat="1" ht="16.5">
      <c r="A94" s="63">
        <v>120108</v>
      </c>
      <c r="B94" s="8" t="s">
        <v>76</v>
      </c>
      <c r="C94" s="5">
        <v>64150000</v>
      </c>
      <c r="D94" s="5">
        <v>39126500</v>
      </c>
      <c r="E94" s="5">
        <f>D94/C94*100</f>
        <v>60.992205767731875</v>
      </c>
      <c r="F94" s="6">
        <v>80000000</v>
      </c>
      <c r="G94" s="6">
        <v>56297630</v>
      </c>
      <c r="H94" s="6">
        <f t="shared" si="4"/>
        <v>70.37203749999999</v>
      </c>
      <c r="I94" s="6">
        <v>160000000</v>
      </c>
      <c r="J94" s="71"/>
    </row>
    <row r="95" spans="1:10" s="2" customFormat="1" ht="16.5">
      <c r="A95" s="64">
        <v>120105</v>
      </c>
      <c r="B95" s="8" t="s">
        <v>77</v>
      </c>
      <c r="C95" s="5">
        <v>31420000</v>
      </c>
      <c r="D95" s="5">
        <v>9884334</v>
      </c>
      <c r="E95" s="5">
        <f>D95/C95*100</f>
        <v>31.458733290897516</v>
      </c>
      <c r="F95" s="6">
        <v>31000000</v>
      </c>
      <c r="G95" s="6">
        <v>13327747</v>
      </c>
      <c r="H95" s="6">
        <f t="shared" si="4"/>
        <v>42.992732258064514</v>
      </c>
      <c r="I95" s="6">
        <v>31000000</v>
      </c>
      <c r="J95" s="71"/>
    </row>
    <row r="96" spans="1:9" s="2" customFormat="1" ht="16.5">
      <c r="A96" s="65"/>
      <c r="B96" s="4" t="s">
        <v>10</v>
      </c>
      <c r="C96" s="20">
        <f>SUM(C91:C95)</f>
        <v>107753000</v>
      </c>
      <c r="D96" s="20">
        <f>SUM(D91:D95)</f>
        <v>54740834</v>
      </c>
      <c r="E96" s="27">
        <f>D96/C96*100</f>
        <v>50.802143791820185</v>
      </c>
      <c r="F96" s="20">
        <f>SUM(F91:F95)</f>
        <v>133780000</v>
      </c>
      <c r="G96" s="20">
        <f>SUM(G91:G95)</f>
        <v>78943377</v>
      </c>
      <c r="H96" s="6">
        <f>G96/F96*100</f>
        <v>59.00984975332636</v>
      </c>
      <c r="I96" s="20">
        <f>SUM(I91:I95)</f>
        <v>222200000</v>
      </c>
    </row>
    <row r="97" spans="1:10" s="44" customFormat="1" ht="16.5">
      <c r="A97" s="65"/>
      <c r="B97" s="4" t="s">
        <v>78</v>
      </c>
      <c r="C97" s="20">
        <f aca="true" t="shared" si="5" ref="C97:I97">C75+C96+C71+C66+C57+C51+C42+C83+C79+C34+C30+C26+C14+C9+C62+C89</f>
        <v>1603186000</v>
      </c>
      <c r="D97" s="20">
        <f t="shared" si="5"/>
        <v>752221678.12</v>
      </c>
      <c r="E97" s="20">
        <f t="shared" si="5"/>
        <v>582.9385050085918</v>
      </c>
      <c r="F97" s="20">
        <f t="shared" si="5"/>
        <v>1711540000</v>
      </c>
      <c r="G97" s="20">
        <f t="shared" si="5"/>
        <v>774678574.43</v>
      </c>
      <c r="H97" s="6">
        <f t="shared" si="4"/>
        <v>45.262078270446494</v>
      </c>
      <c r="I97" s="20">
        <f t="shared" si="5"/>
        <v>2453616945.018</v>
      </c>
      <c r="J97" s="62"/>
    </row>
    <row r="99" ht="16.5">
      <c r="I99" s="68"/>
    </row>
    <row r="100" ht="16.5">
      <c r="I100" s="68"/>
    </row>
    <row r="102" spans="9:10" ht="16.5">
      <c r="I102" s="68"/>
      <c r="J102" s="45"/>
    </row>
    <row r="103" spans="5:10" ht="16.5">
      <c r="E103" s="70"/>
      <c r="I103" s="68"/>
      <c r="J103" s="69"/>
    </row>
    <row r="104" spans="5:10" ht="16.5">
      <c r="E104" s="70"/>
      <c r="I104" s="68"/>
      <c r="J104" s="69"/>
    </row>
    <row r="109" ht="16.5">
      <c r="I109" s="68"/>
    </row>
    <row r="110" ht="16.5">
      <c r="I110" s="68"/>
    </row>
    <row r="120" ht="16.5">
      <c r="J120" s="1">
        <f>65000000/204660685.22*100</f>
        <v>31.759885847214992</v>
      </c>
    </row>
    <row r="122" ht="16.5">
      <c r="J122" s="1">
        <f>80780000/217734354.76*100</f>
        <v>37.100254614868014</v>
      </c>
    </row>
  </sheetData>
  <sheetProtection/>
  <mergeCells count="9">
    <mergeCell ref="A1:I1"/>
    <mergeCell ref="I5:I6"/>
    <mergeCell ref="A3:F3"/>
    <mergeCell ref="A5:A6"/>
    <mergeCell ref="B5:B6"/>
    <mergeCell ref="C5:E5"/>
    <mergeCell ref="F5:F6"/>
    <mergeCell ref="F4:I4"/>
    <mergeCell ref="C4:D4"/>
  </mergeCells>
  <printOptions/>
  <pageMargins left="0.7" right="0.7" top="0.75" bottom="0.75" header="0.3" footer="0.3"/>
  <pageSetup horizontalDpi="600" verticalDpi="600" orientation="landscape" scale="80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97"/>
  <sheetViews>
    <sheetView zoomScalePageLayoutView="0" workbookViewId="0" topLeftCell="A61">
      <selection activeCell="E187" sqref="E187"/>
    </sheetView>
  </sheetViews>
  <sheetFormatPr defaultColWidth="9.140625" defaultRowHeight="15"/>
  <cols>
    <col min="1" max="1" width="48.7109375" style="0" bestFit="1" customWidth="1"/>
    <col min="2" max="2" width="6.57421875" style="0" bestFit="1" customWidth="1"/>
    <col min="3" max="3" width="22.00390625" style="0" bestFit="1" customWidth="1"/>
    <col min="4" max="4" width="21.421875" style="0" bestFit="1" customWidth="1"/>
    <col min="5" max="5" width="20.421875" style="0" bestFit="1" customWidth="1"/>
    <col min="6" max="6" width="14.28125" style="0" bestFit="1" customWidth="1"/>
  </cols>
  <sheetData>
    <row r="1" ht="15">
      <c r="A1" s="46" t="s">
        <v>82</v>
      </c>
    </row>
    <row r="2" spans="1:4" ht="15">
      <c r="A2" s="47" t="s">
        <v>83</v>
      </c>
      <c r="B2" s="47" t="s">
        <v>84</v>
      </c>
      <c r="C2" s="48" t="s">
        <v>85</v>
      </c>
      <c r="D2" s="47" t="s">
        <v>86</v>
      </c>
    </row>
    <row r="3" spans="1:4" ht="15">
      <c r="A3" t="s">
        <v>87</v>
      </c>
      <c r="B3">
        <v>30</v>
      </c>
      <c r="C3" s="49">
        <v>100000</v>
      </c>
      <c r="D3" s="49">
        <f>B3*C3</f>
        <v>3000000</v>
      </c>
    </row>
    <row r="4" spans="1:4" ht="15">
      <c r="A4" t="s">
        <v>88</v>
      </c>
      <c r="B4">
        <v>102</v>
      </c>
      <c r="C4" s="49">
        <v>100000</v>
      </c>
      <c r="D4" s="49">
        <f>B4*C4</f>
        <v>10200000</v>
      </c>
    </row>
    <row r="5" spans="1:4" ht="15">
      <c r="A5" t="s">
        <v>89</v>
      </c>
      <c r="B5">
        <v>35</v>
      </c>
      <c r="C5" s="49">
        <v>100000</v>
      </c>
      <c r="D5" s="49">
        <f aca="true" t="shared" si="0" ref="D5:D44">B5*C5</f>
        <v>3500000</v>
      </c>
    </row>
    <row r="6" spans="1:4" ht="15">
      <c r="A6" t="s">
        <v>90</v>
      </c>
      <c r="B6">
        <v>13</v>
      </c>
      <c r="C6" s="49">
        <v>150000</v>
      </c>
      <c r="D6" s="49">
        <f t="shared" si="0"/>
        <v>1950000</v>
      </c>
    </row>
    <row r="7" spans="1:4" ht="15">
      <c r="A7" t="s">
        <v>91</v>
      </c>
      <c r="B7">
        <v>34</v>
      </c>
      <c r="C7" s="49">
        <v>100000</v>
      </c>
      <c r="D7" s="49">
        <f t="shared" si="0"/>
        <v>3400000</v>
      </c>
    </row>
    <row r="8" spans="1:4" ht="15">
      <c r="A8" t="s">
        <v>92</v>
      </c>
      <c r="B8">
        <v>115</v>
      </c>
      <c r="C8" s="49">
        <v>100000</v>
      </c>
      <c r="D8" s="49">
        <f t="shared" si="0"/>
        <v>11500000</v>
      </c>
    </row>
    <row r="9" spans="1:4" ht="15">
      <c r="A9" t="s">
        <v>93</v>
      </c>
      <c r="B9">
        <v>110</v>
      </c>
      <c r="C9" s="49">
        <v>100000</v>
      </c>
      <c r="D9" s="49">
        <f t="shared" si="0"/>
        <v>11000000</v>
      </c>
    </row>
    <row r="10" spans="1:4" ht="15">
      <c r="A10" t="s">
        <v>94</v>
      </c>
      <c r="B10">
        <v>115</v>
      </c>
      <c r="C10" s="49">
        <v>100000</v>
      </c>
      <c r="D10" s="49">
        <f t="shared" si="0"/>
        <v>11500000</v>
      </c>
    </row>
    <row r="11" spans="1:4" ht="15">
      <c r="A11" t="s">
        <v>95</v>
      </c>
      <c r="B11">
        <v>30</v>
      </c>
      <c r="C11" s="49">
        <v>50000</v>
      </c>
      <c r="D11" s="49">
        <f t="shared" si="0"/>
        <v>1500000</v>
      </c>
    </row>
    <row r="12" spans="1:4" ht="15">
      <c r="A12" t="s">
        <v>96</v>
      </c>
      <c r="B12">
        <v>72</v>
      </c>
      <c r="C12" s="49">
        <v>25000</v>
      </c>
      <c r="D12" s="49">
        <f t="shared" si="0"/>
        <v>1800000</v>
      </c>
    </row>
    <row r="13" spans="1:4" ht="15">
      <c r="A13" t="s">
        <v>164</v>
      </c>
      <c r="B13">
        <v>26</v>
      </c>
      <c r="C13" s="49">
        <v>30000</v>
      </c>
      <c r="D13" s="49">
        <f t="shared" si="0"/>
        <v>780000</v>
      </c>
    </row>
    <row r="14" spans="1:4" ht="15">
      <c r="A14" t="s">
        <v>97</v>
      </c>
      <c r="B14">
        <v>24</v>
      </c>
      <c r="C14" s="49">
        <v>30000</v>
      </c>
      <c r="D14" s="49">
        <f t="shared" si="0"/>
        <v>720000</v>
      </c>
    </row>
    <row r="15" spans="1:4" ht="15">
      <c r="A15" t="s">
        <v>98</v>
      </c>
      <c r="B15" s="60">
        <v>354</v>
      </c>
      <c r="C15" s="49">
        <v>40000</v>
      </c>
      <c r="D15" s="49">
        <f t="shared" si="0"/>
        <v>14160000</v>
      </c>
    </row>
    <row r="16" spans="1:4" ht="15">
      <c r="A16" t="s">
        <v>99</v>
      </c>
      <c r="B16">
        <v>9</v>
      </c>
      <c r="C16" s="49">
        <v>150000</v>
      </c>
      <c r="D16" s="49">
        <f t="shared" si="0"/>
        <v>1350000</v>
      </c>
    </row>
    <row r="17" spans="1:4" ht="15">
      <c r="A17" t="s">
        <v>100</v>
      </c>
      <c r="B17">
        <v>25</v>
      </c>
      <c r="C17" s="49">
        <v>20000</v>
      </c>
      <c r="D17" s="49">
        <f t="shared" si="0"/>
        <v>500000</v>
      </c>
    </row>
    <row r="18" spans="1:4" ht="15">
      <c r="A18" t="s">
        <v>101</v>
      </c>
      <c r="B18">
        <v>1</v>
      </c>
      <c r="C18" s="49">
        <v>200000</v>
      </c>
      <c r="D18" s="49">
        <f t="shared" si="0"/>
        <v>200000</v>
      </c>
    </row>
    <row r="19" spans="1:4" ht="15">
      <c r="A19" t="s">
        <v>102</v>
      </c>
      <c r="B19">
        <v>15</v>
      </c>
      <c r="C19" s="49">
        <v>100000</v>
      </c>
      <c r="D19" s="49">
        <f t="shared" si="0"/>
        <v>1500000</v>
      </c>
    </row>
    <row r="20" spans="1:4" ht="15">
      <c r="A20" t="s">
        <v>103</v>
      </c>
      <c r="C20" s="49"/>
      <c r="D20" s="49">
        <f t="shared" si="0"/>
        <v>0</v>
      </c>
    </row>
    <row r="21" spans="1:4" ht="15">
      <c r="A21" t="s">
        <v>104</v>
      </c>
      <c r="B21">
        <v>3</v>
      </c>
      <c r="C21" s="49">
        <v>300000</v>
      </c>
      <c r="D21" s="49">
        <f t="shared" si="0"/>
        <v>900000</v>
      </c>
    </row>
    <row r="22" spans="1:4" ht="15">
      <c r="A22" t="s">
        <v>165</v>
      </c>
      <c r="B22">
        <v>72</v>
      </c>
      <c r="C22" s="49">
        <v>15000</v>
      </c>
      <c r="D22" s="49">
        <f t="shared" si="0"/>
        <v>1080000</v>
      </c>
    </row>
    <row r="23" spans="1:4" ht="15">
      <c r="A23" t="s">
        <v>105</v>
      </c>
      <c r="C23" s="49"/>
      <c r="D23" s="49">
        <f t="shared" si="0"/>
        <v>0</v>
      </c>
    </row>
    <row r="24" spans="1:4" ht="15">
      <c r="A24" t="s">
        <v>106</v>
      </c>
      <c r="B24">
        <v>8</v>
      </c>
      <c r="C24" s="49">
        <v>250000</v>
      </c>
      <c r="D24" s="49">
        <f t="shared" si="0"/>
        <v>2000000</v>
      </c>
    </row>
    <row r="25" spans="1:4" ht="15">
      <c r="A25" t="s">
        <v>107</v>
      </c>
      <c r="B25">
        <v>15</v>
      </c>
      <c r="C25" s="49">
        <v>80000</v>
      </c>
      <c r="D25" s="49">
        <f t="shared" si="0"/>
        <v>1200000</v>
      </c>
    </row>
    <row r="26" spans="1:4" ht="15">
      <c r="A26" t="s">
        <v>108</v>
      </c>
      <c r="B26">
        <v>28</v>
      </c>
      <c r="C26" s="49">
        <v>30000</v>
      </c>
      <c r="D26" s="49">
        <f t="shared" si="0"/>
        <v>840000</v>
      </c>
    </row>
    <row r="27" spans="1:4" ht="15">
      <c r="A27" t="s">
        <v>109</v>
      </c>
      <c r="B27">
        <v>6</v>
      </c>
      <c r="C27" s="49">
        <v>100000</v>
      </c>
      <c r="D27" s="49">
        <f t="shared" si="0"/>
        <v>600000</v>
      </c>
    </row>
    <row r="28" spans="1:4" ht="15">
      <c r="A28" t="s">
        <v>110</v>
      </c>
      <c r="B28">
        <v>15</v>
      </c>
      <c r="C28" s="49">
        <v>100000</v>
      </c>
      <c r="D28" s="49">
        <f t="shared" si="0"/>
        <v>1500000</v>
      </c>
    </row>
    <row r="29" spans="1:4" ht="15">
      <c r="A29" t="s">
        <v>171</v>
      </c>
      <c r="B29">
        <v>14</v>
      </c>
      <c r="C29" s="49">
        <v>100000</v>
      </c>
      <c r="D29" s="49">
        <f t="shared" si="0"/>
        <v>1400000</v>
      </c>
    </row>
    <row r="30" spans="1:4" ht="15">
      <c r="A30" t="s">
        <v>111</v>
      </c>
      <c r="B30">
        <v>7</v>
      </c>
      <c r="C30" s="49">
        <v>100000</v>
      </c>
      <c r="D30" s="49">
        <f t="shared" si="0"/>
        <v>700000</v>
      </c>
    </row>
    <row r="31" spans="1:4" ht="15">
      <c r="A31" t="s">
        <v>112</v>
      </c>
      <c r="B31">
        <v>25</v>
      </c>
      <c r="C31" s="49">
        <v>80000</v>
      </c>
      <c r="D31" s="49">
        <f t="shared" si="0"/>
        <v>2000000</v>
      </c>
    </row>
    <row r="32" spans="1:4" ht="15">
      <c r="A32" t="s">
        <v>113</v>
      </c>
      <c r="B32">
        <v>50</v>
      </c>
      <c r="C32" s="49">
        <v>100000</v>
      </c>
      <c r="D32" s="49">
        <f t="shared" si="0"/>
        <v>5000000</v>
      </c>
    </row>
    <row r="33" spans="1:4" ht="15">
      <c r="A33" t="s">
        <v>114</v>
      </c>
      <c r="C33" s="49"/>
      <c r="D33" s="49">
        <f t="shared" si="0"/>
        <v>0</v>
      </c>
    </row>
    <row r="34" spans="1:4" ht="15">
      <c r="A34" t="s">
        <v>115</v>
      </c>
      <c r="B34">
        <v>2</v>
      </c>
      <c r="C34" s="49">
        <v>300000</v>
      </c>
      <c r="D34" s="49">
        <f t="shared" si="0"/>
        <v>600000</v>
      </c>
    </row>
    <row r="35" spans="1:4" ht="15">
      <c r="A35" t="s">
        <v>116</v>
      </c>
      <c r="B35">
        <v>3</v>
      </c>
      <c r="C35" s="49">
        <v>500000</v>
      </c>
      <c r="D35" s="49">
        <f t="shared" si="0"/>
        <v>1500000</v>
      </c>
    </row>
    <row r="36" spans="1:4" ht="15">
      <c r="A36" t="s">
        <v>117</v>
      </c>
      <c r="B36">
        <v>2</v>
      </c>
      <c r="C36" s="49">
        <v>500000</v>
      </c>
      <c r="D36" s="49">
        <f t="shared" si="0"/>
        <v>1000000</v>
      </c>
    </row>
    <row r="37" spans="1:4" ht="15">
      <c r="A37" t="s">
        <v>118</v>
      </c>
      <c r="B37">
        <v>1</v>
      </c>
      <c r="C37" s="49">
        <v>80000</v>
      </c>
      <c r="D37" s="49">
        <f t="shared" si="0"/>
        <v>80000</v>
      </c>
    </row>
    <row r="38" spans="1:4" ht="15">
      <c r="A38" t="s">
        <v>166</v>
      </c>
      <c r="B38">
        <v>2</v>
      </c>
      <c r="C38" s="49">
        <v>200000</v>
      </c>
      <c r="D38" s="49">
        <f t="shared" si="0"/>
        <v>400000</v>
      </c>
    </row>
    <row r="39" spans="1:4" ht="15">
      <c r="A39" t="s">
        <v>119</v>
      </c>
      <c r="B39">
        <v>6</v>
      </c>
      <c r="C39" s="49">
        <v>80000</v>
      </c>
      <c r="D39" s="49">
        <f t="shared" si="0"/>
        <v>480000</v>
      </c>
    </row>
    <row r="40" spans="1:4" ht="15">
      <c r="A40" t="s">
        <v>167</v>
      </c>
      <c r="B40" s="60">
        <v>30</v>
      </c>
      <c r="C40" s="49">
        <v>60000</v>
      </c>
      <c r="D40" s="49">
        <f t="shared" si="0"/>
        <v>1800000</v>
      </c>
    </row>
    <row r="41" spans="1:4" ht="15">
      <c r="A41" t="s">
        <v>168</v>
      </c>
      <c r="B41">
        <v>27</v>
      </c>
      <c r="C41" s="49">
        <v>60000</v>
      </c>
      <c r="D41" s="49">
        <f t="shared" si="0"/>
        <v>1620000</v>
      </c>
    </row>
    <row r="42" spans="1:4" ht="15">
      <c r="A42" t="s">
        <v>120</v>
      </c>
      <c r="B42">
        <v>38</v>
      </c>
      <c r="C42" s="49">
        <v>60000</v>
      </c>
      <c r="D42" s="49">
        <f t="shared" si="0"/>
        <v>2280000</v>
      </c>
    </row>
    <row r="43" spans="1:4" ht="15">
      <c r="A43" t="s">
        <v>121</v>
      </c>
      <c r="B43">
        <v>3</v>
      </c>
      <c r="C43" s="49">
        <v>100000</v>
      </c>
      <c r="D43" s="49">
        <f t="shared" si="0"/>
        <v>300000</v>
      </c>
    </row>
    <row r="44" spans="1:4" ht="15">
      <c r="A44" t="s">
        <v>122</v>
      </c>
      <c r="B44">
        <v>70</v>
      </c>
      <c r="C44" s="49">
        <v>50000</v>
      </c>
      <c r="D44" s="49">
        <f t="shared" si="0"/>
        <v>3500000</v>
      </c>
    </row>
    <row r="45" spans="1:4" ht="15">
      <c r="A45" s="46" t="s">
        <v>123</v>
      </c>
      <c r="D45" s="48">
        <f>SUM(D3:D44)</f>
        <v>109340000</v>
      </c>
    </row>
    <row r="46" spans="4:5" ht="15">
      <c r="D46" s="49"/>
      <c r="E46" s="47" t="s">
        <v>85</v>
      </c>
    </row>
    <row r="47" spans="1:4" ht="18">
      <c r="A47" s="50" t="s">
        <v>124</v>
      </c>
      <c r="B47" s="47" t="s">
        <v>84</v>
      </c>
      <c r="C47" s="47" t="s">
        <v>125</v>
      </c>
      <c r="D47" s="48" t="s">
        <v>126</v>
      </c>
    </row>
    <row r="48" spans="1:4" ht="15">
      <c r="A48" s="46" t="s">
        <v>127</v>
      </c>
      <c r="D48" s="49"/>
    </row>
    <row r="49" spans="1:5" ht="15">
      <c r="A49" s="52" t="s">
        <v>128</v>
      </c>
      <c r="B49">
        <v>7</v>
      </c>
      <c r="C49" s="49">
        <v>40000</v>
      </c>
      <c r="D49" s="49">
        <f>B49*C49</f>
        <v>280000</v>
      </c>
      <c r="E49" s="51">
        <f>2*D49</f>
        <v>560000</v>
      </c>
    </row>
    <row r="50" spans="1:5" ht="15">
      <c r="A50" t="s">
        <v>129</v>
      </c>
      <c r="B50">
        <v>19</v>
      </c>
      <c r="C50" s="49">
        <v>30000</v>
      </c>
      <c r="D50" s="49">
        <f>B50*C50</f>
        <v>570000</v>
      </c>
      <c r="E50" s="51">
        <f>2*D50</f>
        <v>1140000</v>
      </c>
    </row>
    <row r="51" spans="1:5" ht="15">
      <c r="A51" s="53" t="s">
        <v>130</v>
      </c>
      <c r="B51">
        <v>4</v>
      </c>
      <c r="C51" s="49">
        <v>20000</v>
      </c>
      <c r="D51" s="49">
        <f>B51*C51</f>
        <v>80000</v>
      </c>
      <c r="E51" s="51">
        <f>2*D51</f>
        <v>160000</v>
      </c>
    </row>
    <row r="52" spans="3:5" ht="15">
      <c r="C52" s="49"/>
      <c r="D52" s="49"/>
      <c r="E52" s="51"/>
    </row>
    <row r="53" spans="3:5" ht="15">
      <c r="C53" s="49"/>
      <c r="D53" s="49">
        <f>B53*C53</f>
        <v>0</v>
      </c>
      <c r="E53" s="51"/>
    </row>
    <row r="54" spans="1:5" ht="15">
      <c r="A54" s="46" t="s">
        <v>131</v>
      </c>
      <c r="C54" s="49"/>
      <c r="D54" s="49">
        <f>B54*C54</f>
        <v>0</v>
      </c>
      <c r="E54" s="51"/>
    </row>
    <row r="55" spans="1:5" ht="15">
      <c r="A55" s="53" t="s">
        <v>128</v>
      </c>
      <c r="B55">
        <v>3</v>
      </c>
      <c r="C55" s="49">
        <v>40000</v>
      </c>
      <c r="D55" s="49">
        <f>B55*C55</f>
        <v>120000</v>
      </c>
      <c r="E55" s="51">
        <f>2*D55</f>
        <v>240000</v>
      </c>
    </row>
    <row r="56" spans="1:5" ht="15">
      <c r="A56" s="53" t="s">
        <v>129</v>
      </c>
      <c r="B56">
        <v>19</v>
      </c>
      <c r="C56" s="49">
        <v>30000</v>
      </c>
      <c r="D56" s="49">
        <f>B56*C56</f>
        <v>570000</v>
      </c>
      <c r="E56" s="51">
        <f aca="true" t="shared" si="1" ref="E56:E109">2*D56</f>
        <v>1140000</v>
      </c>
    </row>
    <row r="57" spans="1:5" ht="15">
      <c r="A57" t="s">
        <v>130</v>
      </c>
      <c r="B57">
        <v>3</v>
      </c>
      <c r="C57" s="49">
        <v>40000</v>
      </c>
      <c r="D57" s="49">
        <f aca="true" t="shared" si="2" ref="D57:D111">B57*C57</f>
        <v>120000</v>
      </c>
      <c r="E57" s="51">
        <f t="shared" si="1"/>
        <v>240000</v>
      </c>
    </row>
    <row r="58" spans="3:5" ht="15">
      <c r="C58" s="49"/>
      <c r="D58" s="49">
        <f t="shared" si="2"/>
        <v>0</v>
      </c>
      <c r="E58" s="51">
        <f t="shared" si="1"/>
        <v>0</v>
      </c>
    </row>
    <row r="59" spans="3:5" ht="15">
      <c r="C59" s="49"/>
      <c r="D59" s="49">
        <f t="shared" si="2"/>
        <v>0</v>
      </c>
      <c r="E59" s="51">
        <f t="shared" si="1"/>
        <v>0</v>
      </c>
    </row>
    <row r="60" spans="1:5" ht="15">
      <c r="A60" s="46" t="s">
        <v>132</v>
      </c>
      <c r="C60" s="49"/>
      <c r="D60" s="49">
        <f t="shared" si="2"/>
        <v>0</v>
      </c>
      <c r="E60" s="51">
        <f t="shared" si="1"/>
        <v>0</v>
      </c>
    </row>
    <row r="61" spans="1:5" ht="15">
      <c r="A61" t="s">
        <v>128</v>
      </c>
      <c r="B61">
        <v>6</v>
      </c>
      <c r="C61" s="49">
        <v>40000</v>
      </c>
      <c r="D61" s="49">
        <f t="shared" si="2"/>
        <v>240000</v>
      </c>
      <c r="E61" s="51">
        <f t="shared" si="1"/>
        <v>480000</v>
      </c>
    </row>
    <row r="62" spans="1:5" ht="15">
      <c r="A62" t="s">
        <v>129</v>
      </c>
      <c r="B62">
        <v>12</v>
      </c>
      <c r="C62" s="49">
        <v>30000</v>
      </c>
      <c r="D62" s="49">
        <f>B62*C62</f>
        <v>360000</v>
      </c>
      <c r="E62" s="51">
        <f t="shared" si="1"/>
        <v>720000</v>
      </c>
    </row>
    <row r="63" spans="1:5" ht="15">
      <c r="A63" t="s">
        <v>133</v>
      </c>
      <c r="B63">
        <v>2</v>
      </c>
      <c r="C63" s="49">
        <v>20000</v>
      </c>
      <c r="D63" s="49">
        <f t="shared" si="2"/>
        <v>40000</v>
      </c>
      <c r="E63" s="51">
        <f t="shared" si="1"/>
        <v>80000</v>
      </c>
    </row>
    <row r="64" spans="3:5" ht="15">
      <c r="C64" s="49"/>
      <c r="D64" s="49">
        <f>B64*C64</f>
        <v>0</v>
      </c>
      <c r="E64" s="51">
        <f t="shared" si="1"/>
        <v>0</v>
      </c>
    </row>
    <row r="65" spans="3:5" ht="15">
      <c r="C65" s="49"/>
      <c r="D65" s="49">
        <f t="shared" si="2"/>
        <v>0</v>
      </c>
      <c r="E65" s="51">
        <f t="shared" si="1"/>
        <v>0</v>
      </c>
    </row>
    <row r="66" spans="1:5" ht="15">
      <c r="A66" s="46" t="s">
        <v>134</v>
      </c>
      <c r="C66" s="49"/>
      <c r="D66" s="49">
        <f>B66*C66</f>
        <v>0</v>
      </c>
      <c r="E66" s="51">
        <f t="shared" si="1"/>
        <v>0</v>
      </c>
    </row>
    <row r="67" spans="1:5" ht="15">
      <c r="A67" t="s">
        <v>128</v>
      </c>
      <c r="C67" s="49"/>
      <c r="D67" s="49">
        <f t="shared" si="2"/>
        <v>0</v>
      </c>
      <c r="E67" s="51">
        <f t="shared" si="1"/>
        <v>0</v>
      </c>
    </row>
    <row r="68" spans="1:5" ht="15">
      <c r="A68" t="s">
        <v>129</v>
      </c>
      <c r="B68">
        <v>2</v>
      </c>
      <c r="C68" s="49">
        <v>30000</v>
      </c>
      <c r="D68" s="49">
        <f>B68*C68</f>
        <v>60000</v>
      </c>
      <c r="E68" s="51">
        <f t="shared" si="1"/>
        <v>120000</v>
      </c>
    </row>
    <row r="69" spans="1:5" ht="15">
      <c r="A69" t="s">
        <v>130</v>
      </c>
      <c r="B69">
        <v>1</v>
      </c>
      <c r="C69" s="49">
        <v>60000</v>
      </c>
      <c r="D69" s="49">
        <f t="shared" si="2"/>
        <v>60000</v>
      </c>
      <c r="E69" s="51">
        <f t="shared" si="1"/>
        <v>120000</v>
      </c>
    </row>
    <row r="70" spans="3:5" ht="15">
      <c r="C70" s="49"/>
      <c r="D70" s="49">
        <f>B70*C70</f>
        <v>0</v>
      </c>
      <c r="E70" s="51">
        <f t="shared" si="1"/>
        <v>0</v>
      </c>
    </row>
    <row r="71" spans="3:5" ht="15">
      <c r="C71" s="49"/>
      <c r="D71" s="49">
        <f t="shared" si="2"/>
        <v>0</v>
      </c>
      <c r="E71" s="51">
        <f t="shared" si="1"/>
        <v>0</v>
      </c>
    </row>
    <row r="72" spans="1:5" ht="15">
      <c r="A72" s="46" t="s">
        <v>135</v>
      </c>
      <c r="C72" s="49"/>
      <c r="D72" s="49">
        <f>B72*C72</f>
        <v>0</v>
      </c>
      <c r="E72" s="51">
        <f t="shared" si="1"/>
        <v>0</v>
      </c>
    </row>
    <row r="73" spans="1:5" ht="15">
      <c r="A73" t="s">
        <v>128</v>
      </c>
      <c r="B73">
        <v>1</v>
      </c>
      <c r="C73" s="49">
        <v>40000</v>
      </c>
      <c r="D73" s="49">
        <f t="shared" si="2"/>
        <v>40000</v>
      </c>
      <c r="E73" s="51">
        <f t="shared" si="1"/>
        <v>80000</v>
      </c>
    </row>
    <row r="74" spans="1:5" ht="15">
      <c r="A74" t="s">
        <v>129</v>
      </c>
      <c r="B74">
        <v>5</v>
      </c>
      <c r="C74" s="49">
        <v>30000</v>
      </c>
      <c r="D74" s="49">
        <f>B74*C74</f>
        <v>150000</v>
      </c>
      <c r="E74" s="51">
        <f t="shared" si="1"/>
        <v>300000</v>
      </c>
    </row>
    <row r="75" spans="1:5" ht="15">
      <c r="A75" t="s">
        <v>130</v>
      </c>
      <c r="B75">
        <v>2</v>
      </c>
      <c r="C75" s="49">
        <v>60000</v>
      </c>
      <c r="D75" s="49">
        <f t="shared" si="2"/>
        <v>120000</v>
      </c>
      <c r="E75" s="51">
        <f t="shared" si="1"/>
        <v>240000</v>
      </c>
    </row>
    <row r="76" spans="3:5" ht="15">
      <c r="C76" s="49"/>
      <c r="D76" s="49">
        <f>B76*C76</f>
        <v>0</v>
      </c>
      <c r="E76" s="51">
        <f t="shared" si="1"/>
        <v>0</v>
      </c>
    </row>
    <row r="77" spans="1:5" ht="15">
      <c r="A77" s="46" t="s">
        <v>136</v>
      </c>
      <c r="C77" s="49"/>
      <c r="D77" s="49">
        <f t="shared" si="2"/>
        <v>0</v>
      </c>
      <c r="E77" s="51">
        <f t="shared" si="1"/>
        <v>0</v>
      </c>
    </row>
    <row r="78" spans="1:5" ht="15">
      <c r="A78" t="s">
        <v>128</v>
      </c>
      <c r="B78">
        <v>3</v>
      </c>
      <c r="C78" s="49">
        <v>40000</v>
      </c>
      <c r="D78" s="49">
        <f>B78*C78</f>
        <v>120000</v>
      </c>
      <c r="E78" s="51">
        <f t="shared" si="1"/>
        <v>240000</v>
      </c>
    </row>
    <row r="79" spans="1:5" ht="15">
      <c r="A79" t="s">
        <v>129</v>
      </c>
      <c r="B79">
        <v>9</v>
      </c>
      <c r="C79" s="49">
        <v>30000</v>
      </c>
      <c r="D79" s="49">
        <f t="shared" si="2"/>
        <v>270000</v>
      </c>
      <c r="E79" s="51">
        <f t="shared" si="1"/>
        <v>540000</v>
      </c>
    </row>
    <row r="80" spans="1:5" ht="15">
      <c r="A80" t="s">
        <v>130</v>
      </c>
      <c r="B80">
        <v>2</v>
      </c>
      <c r="C80" s="49">
        <v>60000</v>
      </c>
      <c r="D80" s="49">
        <f>B80*C80</f>
        <v>120000</v>
      </c>
      <c r="E80" s="51">
        <f t="shared" si="1"/>
        <v>240000</v>
      </c>
    </row>
    <row r="81" spans="3:5" ht="15">
      <c r="C81" s="49"/>
      <c r="D81" s="49">
        <f t="shared" si="2"/>
        <v>0</v>
      </c>
      <c r="E81" s="51">
        <f t="shared" si="1"/>
        <v>0</v>
      </c>
    </row>
    <row r="82" spans="1:5" ht="15">
      <c r="A82" s="46" t="s">
        <v>137</v>
      </c>
      <c r="C82" s="49"/>
      <c r="D82" s="49">
        <f>B82*C82</f>
        <v>0</v>
      </c>
      <c r="E82" s="51">
        <f t="shared" si="1"/>
        <v>0</v>
      </c>
    </row>
    <row r="83" spans="1:5" ht="15">
      <c r="A83" s="53" t="s">
        <v>128</v>
      </c>
      <c r="C83" s="49"/>
      <c r="D83" s="49">
        <f t="shared" si="2"/>
        <v>0</v>
      </c>
      <c r="E83" s="51">
        <f t="shared" si="1"/>
        <v>0</v>
      </c>
    </row>
    <row r="84" spans="1:5" ht="15">
      <c r="A84" t="s">
        <v>129</v>
      </c>
      <c r="B84">
        <v>5</v>
      </c>
      <c r="C84" s="49">
        <v>30000</v>
      </c>
      <c r="D84" s="49">
        <f>B84*C84</f>
        <v>150000</v>
      </c>
      <c r="E84" s="51">
        <f t="shared" si="1"/>
        <v>300000</v>
      </c>
    </row>
    <row r="85" spans="1:5" ht="15">
      <c r="A85" t="s">
        <v>130</v>
      </c>
      <c r="B85">
        <v>1</v>
      </c>
      <c r="C85" s="49">
        <v>60000</v>
      </c>
      <c r="D85" s="49">
        <f t="shared" si="2"/>
        <v>60000</v>
      </c>
      <c r="E85" s="51">
        <f t="shared" si="1"/>
        <v>120000</v>
      </c>
    </row>
    <row r="86" spans="3:5" ht="15">
      <c r="C86" s="49"/>
      <c r="D86" s="49">
        <f>B86*C86</f>
        <v>0</v>
      </c>
      <c r="E86" s="51">
        <f t="shared" si="1"/>
        <v>0</v>
      </c>
    </row>
    <row r="87" spans="1:5" ht="15">
      <c r="A87" s="46" t="s">
        <v>138</v>
      </c>
      <c r="C87" s="49"/>
      <c r="D87" s="49">
        <f t="shared" si="2"/>
        <v>0</v>
      </c>
      <c r="E87" s="51">
        <f t="shared" si="1"/>
        <v>0</v>
      </c>
    </row>
    <row r="88" spans="1:5" ht="15">
      <c r="A88" t="s">
        <v>128</v>
      </c>
      <c r="C88" s="49"/>
      <c r="D88" s="49">
        <f>B88*C88</f>
        <v>0</v>
      </c>
      <c r="E88" s="51">
        <f t="shared" si="1"/>
        <v>0</v>
      </c>
    </row>
    <row r="89" spans="1:5" ht="15">
      <c r="A89" s="53" t="s">
        <v>129</v>
      </c>
      <c r="B89">
        <v>5</v>
      </c>
      <c r="C89" s="49">
        <v>30000</v>
      </c>
      <c r="D89" s="49">
        <f t="shared" si="2"/>
        <v>150000</v>
      </c>
      <c r="E89" s="51">
        <f t="shared" si="1"/>
        <v>300000</v>
      </c>
    </row>
    <row r="90" spans="1:5" ht="15">
      <c r="A90" t="s">
        <v>139</v>
      </c>
      <c r="B90">
        <v>2</v>
      </c>
      <c r="C90" s="49">
        <v>60000</v>
      </c>
      <c r="D90" s="49">
        <f>B90*C90</f>
        <v>120000</v>
      </c>
      <c r="E90" s="51">
        <f t="shared" si="1"/>
        <v>240000</v>
      </c>
    </row>
    <row r="91" spans="3:5" ht="15">
      <c r="C91" s="49"/>
      <c r="D91" s="49">
        <f t="shared" si="2"/>
        <v>0</v>
      </c>
      <c r="E91" s="51">
        <f t="shared" si="1"/>
        <v>0</v>
      </c>
    </row>
    <row r="92" spans="1:5" ht="15">
      <c r="A92" s="46" t="s">
        <v>140</v>
      </c>
      <c r="C92" s="49"/>
      <c r="D92" s="49">
        <f>B92*C92</f>
        <v>0</v>
      </c>
      <c r="E92" s="51">
        <f t="shared" si="1"/>
        <v>0</v>
      </c>
    </row>
    <row r="93" spans="1:5" ht="15">
      <c r="A93" t="s">
        <v>128</v>
      </c>
      <c r="C93" s="49"/>
      <c r="D93" s="49">
        <f t="shared" si="2"/>
        <v>0</v>
      </c>
      <c r="E93" s="51">
        <f t="shared" si="1"/>
        <v>0</v>
      </c>
    </row>
    <row r="94" spans="1:5" ht="15">
      <c r="A94" t="s">
        <v>129</v>
      </c>
      <c r="B94">
        <v>7</v>
      </c>
      <c r="C94" s="49">
        <v>30000</v>
      </c>
      <c r="D94" s="49">
        <f>B94*C94</f>
        <v>210000</v>
      </c>
      <c r="E94" s="51">
        <f>2*D94</f>
        <v>420000</v>
      </c>
    </row>
    <row r="95" spans="1:5" ht="15">
      <c r="A95" t="s">
        <v>141</v>
      </c>
      <c r="B95">
        <v>2</v>
      </c>
      <c r="C95" s="49">
        <v>60000</v>
      </c>
      <c r="D95" s="49">
        <f t="shared" si="2"/>
        <v>120000</v>
      </c>
      <c r="E95" s="51">
        <f t="shared" si="1"/>
        <v>240000</v>
      </c>
    </row>
    <row r="96" spans="3:5" ht="15">
      <c r="C96" s="49"/>
      <c r="D96" s="49">
        <f>B96*C96</f>
        <v>0</v>
      </c>
      <c r="E96" s="51">
        <f t="shared" si="1"/>
        <v>0</v>
      </c>
    </row>
    <row r="97" spans="1:5" ht="15">
      <c r="A97" s="46" t="s">
        <v>134</v>
      </c>
      <c r="C97" s="49"/>
      <c r="D97" s="49">
        <f t="shared" si="2"/>
        <v>0</v>
      </c>
      <c r="E97" s="51">
        <f t="shared" si="1"/>
        <v>0</v>
      </c>
    </row>
    <row r="98" spans="1:5" ht="15">
      <c r="A98" s="53" t="s">
        <v>128</v>
      </c>
      <c r="C98" s="49"/>
      <c r="D98" s="49">
        <f>B98*C98</f>
        <v>0</v>
      </c>
      <c r="E98" s="51">
        <f t="shared" si="1"/>
        <v>0</v>
      </c>
    </row>
    <row r="99" spans="1:5" ht="15">
      <c r="A99" t="s">
        <v>129</v>
      </c>
      <c r="B99">
        <v>2</v>
      </c>
      <c r="C99" s="49">
        <v>30000</v>
      </c>
      <c r="D99" s="49">
        <f>B99*C99</f>
        <v>60000</v>
      </c>
      <c r="E99" s="51">
        <f t="shared" si="1"/>
        <v>120000</v>
      </c>
    </row>
    <row r="100" spans="1:5" ht="15">
      <c r="A100" t="s">
        <v>130</v>
      </c>
      <c r="B100">
        <v>2</v>
      </c>
      <c r="C100" s="49">
        <v>60000</v>
      </c>
      <c r="D100" s="49">
        <f>B100*C100</f>
        <v>120000</v>
      </c>
      <c r="E100" s="51">
        <f t="shared" si="1"/>
        <v>240000</v>
      </c>
    </row>
    <row r="101" spans="3:5" ht="15">
      <c r="C101" s="49"/>
      <c r="D101" s="49">
        <f t="shared" si="2"/>
        <v>0</v>
      </c>
      <c r="E101" s="51">
        <f t="shared" si="1"/>
        <v>0</v>
      </c>
    </row>
    <row r="102" spans="1:5" ht="15">
      <c r="A102" s="46" t="s">
        <v>142</v>
      </c>
      <c r="C102" s="49"/>
      <c r="D102" s="49">
        <f>B102*C102</f>
        <v>0</v>
      </c>
      <c r="E102" s="51">
        <f t="shared" si="1"/>
        <v>0</v>
      </c>
    </row>
    <row r="103" spans="1:5" ht="15">
      <c r="A103" s="53" t="s">
        <v>128</v>
      </c>
      <c r="C103" s="49"/>
      <c r="D103" s="49">
        <f>B103*C103</f>
        <v>0</v>
      </c>
      <c r="E103" s="51">
        <f t="shared" si="1"/>
        <v>0</v>
      </c>
    </row>
    <row r="104" spans="1:5" ht="15">
      <c r="A104" s="53" t="s">
        <v>129</v>
      </c>
      <c r="B104">
        <v>2</v>
      </c>
      <c r="C104" s="49">
        <v>30000</v>
      </c>
      <c r="D104" s="49">
        <f>B104*C104</f>
        <v>60000</v>
      </c>
      <c r="E104" s="51">
        <f t="shared" si="1"/>
        <v>120000</v>
      </c>
    </row>
    <row r="105" spans="1:5" ht="15">
      <c r="A105" s="53" t="s">
        <v>130</v>
      </c>
      <c r="B105">
        <v>1</v>
      </c>
      <c r="C105" s="49">
        <v>60000</v>
      </c>
      <c r="D105" s="49">
        <f t="shared" si="2"/>
        <v>60000</v>
      </c>
      <c r="E105" s="51">
        <f t="shared" si="1"/>
        <v>120000</v>
      </c>
    </row>
    <row r="106" spans="3:5" ht="15">
      <c r="C106" s="49"/>
      <c r="D106" s="49">
        <f>B106*C106</f>
        <v>0</v>
      </c>
      <c r="E106" s="51">
        <f t="shared" si="1"/>
        <v>0</v>
      </c>
    </row>
    <row r="107" spans="3:5" ht="15">
      <c r="C107" s="49"/>
      <c r="D107" s="49">
        <f t="shared" si="2"/>
        <v>0</v>
      </c>
      <c r="E107" s="51">
        <f t="shared" si="1"/>
        <v>0</v>
      </c>
    </row>
    <row r="108" spans="1:5" ht="15">
      <c r="A108" s="46" t="s">
        <v>143</v>
      </c>
      <c r="C108" s="49"/>
      <c r="D108" s="49">
        <f>B108*C108</f>
        <v>0</v>
      </c>
      <c r="E108" s="51">
        <f t="shared" si="1"/>
        <v>0</v>
      </c>
    </row>
    <row r="109" spans="1:5" ht="15">
      <c r="A109" s="53" t="s">
        <v>128</v>
      </c>
      <c r="C109" s="49"/>
      <c r="D109" s="49">
        <f t="shared" si="2"/>
        <v>0</v>
      </c>
      <c r="E109" s="51">
        <f t="shared" si="1"/>
        <v>0</v>
      </c>
    </row>
    <row r="110" spans="1:5" ht="15">
      <c r="A110" s="53" t="s">
        <v>129</v>
      </c>
      <c r="B110">
        <v>5</v>
      </c>
      <c r="C110" s="49">
        <v>30000</v>
      </c>
      <c r="D110" s="49">
        <f>B110*C110</f>
        <v>150000</v>
      </c>
      <c r="E110" s="51">
        <f>2*D110</f>
        <v>300000</v>
      </c>
    </row>
    <row r="111" spans="1:5" ht="15">
      <c r="A111" s="53" t="s">
        <v>130</v>
      </c>
      <c r="B111">
        <v>2</v>
      </c>
      <c r="C111" s="49">
        <v>60000</v>
      </c>
      <c r="D111" s="49">
        <f t="shared" si="2"/>
        <v>120000</v>
      </c>
      <c r="E111" s="51">
        <f>2*D111</f>
        <v>240000</v>
      </c>
    </row>
    <row r="112" spans="1:5" ht="15">
      <c r="A112" s="47" t="s">
        <v>123</v>
      </c>
      <c r="B112">
        <f>SUM(B49:B111)</f>
        <v>136</v>
      </c>
      <c r="D112" s="49"/>
      <c r="E112" s="54">
        <f>SUM(E49:E111)</f>
        <v>9400000</v>
      </c>
    </row>
    <row r="113" ht="15">
      <c r="D113" s="49"/>
    </row>
    <row r="114" ht="15">
      <c r="D114" s="49"/>
    </row>
    <row r="115" ht="15">
      <c r="D115" s="49"/>
    </row>
    <row r="116" spans="4:5" ht="15">
      <c r="D116" s="49"/>
      <c r="E116" s="55" t="s">
        <v>85</v>
      </c>
    </row>
    <row r="117" spans="1:5" ht="15">
      <c r="A117" s="53" t="s">
        <v>144</v>
      </c>
      <c r="B117" s="46" t="s">
        <v>84</v>
      </c>
      <c r="C117" s="46" t="s">
        <v>125</v>
      </c>
      <c r="D117" s="55" t="s">
        <v>145</v>
      </c>
      <c r="E117" s="49"/>
    </row>
    <row r="118" spans="1:5" ht="15">
      <c r="A118" s="53" t="s">
        <v>132</v>
      </c>
      <c r="D118" s="49"/>
      <c r="E118" s="49"/>
    </row>
    <row r="119" spans="1:5" ht="15">
      <c r="A119" s="53" t="s">
        <v>146</v>
      </c>
      <c r="B119">
        <v>21</v>
      </c>
      <c r="C119" s="49">
        <v>10000</v>
      </c>
      <c r="D119" s="49">
        <f>B119*C119</f>
        <v>210000</v>
      </c>
      <c r="E119" s="49">
        <f>B119*C119*12</f>
        <v>2520000</v>
      </c>
    </row>
    <row r="120" spans="4:5" ht="15">
      <c r="D120" s="49">
        <f aca="true" t="shared" si="3" ref="D120:D137">B120*C120</f>
        <v>0</v>
      </c>
      <c r="E120" s="49">
        <f aca="true" t="shared" si="4" ref="E120:E137">B120*C120*12</f>
        <v>0</v>
      </c>
    </row>
    <row r="121" spans="1:5" ht="15">
      <c r="A121" s="53" t="s">
        <v>147</v>
      </c>
      <c r="B121" s="46"/>
      <c r="C121" s="46"/>
      <c r="D121" s="49">
        <f t="shared" si="3"/>
        <v>0</v>
      </c>
      <c r="E121" s="49">
        <f t="shared" si="4"/>
        <v>0</v>
      </c>
    </row>
    <row r="122" spans="1:5" ht="15">
      <c r="A122" s="53" t="s">
        <v>146</v>
      </c>
      <c r="B122">
        <v>33</v>
      </c>
      <c r="C122" s="49">
        <v>10000</v>
      </c>
      <c r="D122" s="49">
        <f t="shared" si="3"/>
        <v>330000</v>
      </c>
      <c r="E122" s="49">
        <f t="shared" si="4"/>
        <v>3960000</v>
      </c>
    </row>
    <row r="123" spans="4:5" ht="15">
      <c r="D123" s="49">
        <f t="shared" si="3"/>
        <v>0</v>
      </c>
      <c r="E123" s="49">
        <f t="shared" si="4"/>
        <v>0</v>
      </c>
    </row>
    <row r="124" spans="1:5" ht="15">
      <c r="A124" s="53" t="s">
        <v>127</v>
      </c>
      <c r="D124" s="49">
        <f t="shared" si="3"/>
        <v>0</v>
      </c>
      <c r="E124" s="49">
        <f t="shared" si="4"/>
        <v>0</v>
      </c>
    </row>
    <row r="125" spans="1:5" ht="15">
      <c r="A125" s="53" t="s">
        <v>146</v>
      </c>
      <c r="B125">
        <v>23</v>
      </c>
      <c r="C125" s="49">
        <v>10000</v>
      </c>
      <c r="D125" s="49">
        <f t="shared" si="3"/>
        <v>230000</v>
      </c>
      <c r="E125" s="49">
        <f t="shared" si="4"/>
        <v>2760000</v>
      </c>
    </row>
    <row r="126" spans="4:5" ht="15">
      <c r="D126" s="49">
        <f t="shared" si="3"/>
        <v>0</v>
      </c>
      <c r="E126" s="49">
        <f t="shared" si="4"/>
        <v>0</v>
      </c>
    </row>
    <row r="127" spans="1:5" ht="15">
      <c r="A127" s="53" t="s">
        <v>137</v>
      </c>
      <c r="D127" s="49">
        <f t="shared" si="3"/>
        <v>0</v>
      </c>
      <c r="E127" s="49">
        <f t="shared" si="4"/>
        <v>0</v>
      </c>
    </row>
    <row r="128" spans="1:5" ht="15">
      <c r="A128" s="53" t="s">
        <v>146</v>
      </c>
      <c r="B128">
        <v>9</v>
      </c>
      <c r="C128" s="49">
        <v>10000</v>
      </c>
      <c r="D128" s="49">
        <f t="shared" si="3"/>
        <v>90000</v>
      </c>
      <c r="E128" s="49">
        <f t="shared" si="4"/>
        <v>1080000</v>
      </c>
    </row>
    <row r="129" spans="4:5" ht="15">
      <c r="D129" s="49">
        <f t="shared" si="3"/>
        <v>0</v>
      </c>
      <c r="E129" s="49">
        <f t="shared" si="4"/>
        <v>0</v>
      </c>
    </row>
    <row r="130" spans="1:5" ht="15">
      <c r="A130" s="53" t="s">
        <v>135</v>
      </c>
      <c r="D130" s="49">
        <f t="shared" si="3"/>
        <v>0</v>
      </c>
      <c r="E130" s="49">
        <f t="shared" si="4"/>
        <v>0</v>
      </c>
    </row>
    <row r="131" spans="1:5" ht="15">
      <c r="A131" t="s">
        <v>146</v>
      </c>
      <c r="B131">
        <v>9</v>
      </c>
      <c r="C131" s="49">
        <v>10000</v>
      </c>
      <c r="D131" s="49">
        <f t="shared" si="3"/>
        <v>90000</v>
      </c>
      <c r="E131" s="49">
        <f t="shared" si="4"/>
        <v>1080000</v>
      </c>
    </row>
    <row r="132" spans="4:5" ht="15">
      <c r="D132" s="49">
        <f t="shared" si="3"/>
        <v>0</v>
      </c>
      <c r="E132" s="49">
        <f t="shared" si="4"/>
        <v>0</v>
      </c>
    </row>
    <row r="133" spans="1:5" ht="15">
      <c r="A133" s="53" t="s">
        <v>136</v>
      </c>
      <c r="D133" s="49">
        <f t="shared" si="3"/>
        <v>0</v>
      </c>
      <c r="E133" s="49">
        <f t="shared" si="4"/>
        <v>0</v>
      </c>
    </row>
    <row r="134" spans="1:5" ht="15">
      <c r="A134" s="53" t="s">
        <v>146</v>
      </c>
      <c r="B134">
        <v>6</v>
      </c>
      <c r="C134" s="49">
        <v>10000</v>
      </c>
      <c r="D134" s="49">
        <f t="shared" si="3"/>
        <v>60000</v>
      </c>
      <c r="E134" s="49">
        <f t="shared" si="4"/>
        <v>720000</v>
      </c>
    </row>
    <row r="135" spans="1:5" ht="15">
      <c r="A135" s="53"/>
      <c r="C135" s="49"/>
      <c r="D135" s="49">
        <f t="shared" si="3"/>
        <v>0</v>
      </c>
      <c r="E135" s="49">
        <f t="shared" si="4"/>
        <v>0</v>
      </c>
    </row>
    <row r="136" spans="1:5" ht="15">
      <c r="A136" s="53" t="s">
        <v>143</v>
      </c>
      <c r="C136" s="49"/>
      <c r="D136" s="49">
        <f t="shared" si="3"/>
        <v>0</v>
      </c>
      <c r="E136" s="49">
        <f t="shared" si="4"/>
        <v>0</v>
      </c>
    </row>
    <row r="137" spans="1:5" ht="15">
      <c r="A137" s="53" t="s">
        <v>148</v>
      </c>
      <c r="B137">
        <v>1</v>
      </c>
      <c r="C137" s="49">
        <v>10000</v>
      </c>
      <c r="D137" s="49">
        <f t="shared" si="3"/>
        <v>10000</v>
      </c>
      <c r="E137" s="49">
        <f t="shared" si="4"/>
        <v>120000</v>
      </c>
    </row>
    <row r="138" spans="2:5" ht="15">
      <c r="B138">
        <f>SUM(B119:B137)</f>
        <v>102</v>
      </c>
      <c r="D138" s="49">
        <f>12*B138*C138</f>
        <v>0</v>
      </c>
      <c r="E138" s="56">
        <f>SUM(E118:E137)</f>
        <v>12240000</v>
      </c>
    </row>
    <row r="139" spans="1:4" ht="15">
      <c r="A139" s="46" t="s">
        <v>123</v>
      </c>
      <c r="D139" s="56"/>
    </row>
    <row r="140" spans="1:4" ht="15">
      <c r="A140" s="53"/>
      <c r="D140" s="56"/>
    </row>
    <row r="141" ht="15">
      <c r="E141" s="46" t="s">
        <v>85</v>
      </c>
    </row>
    <row r="142" spans="1:4" ht="15">
      <c r="A142" s="57" t="s">
        <v>149</v>
      </c>
      <c r="B142" s="46" t="s">
        <v>84</v>
      </c>
      <c r="C142" s="46" t="s">
        <v>150</v>
      </c>
      <c r="D142" s="55" t="s">
        <v>145</v>
      </c>
    </row>
    <row r="144" spans="1:5" ht="15">
      <c r="A144" s="53" t="s">
        <v>132</v>
      </c>
      <c r="B144">
        <v>98</v>
      </c>
      <c r="C144" s="49">
        <v>6000</v>
      </c>
      <c r="D144" s="49">
        <f>B144*C144</f>
        <v>588000</v>
      </c>
      <c r="E144" s="49">
        <f aca="true" t="shared" si="5" ref="E144:E167">D144*12</f>
        <v>7056000</v>
      </c>
    </row>
    <row r="145" spans="1:5" ht="15">
      <c r="A145" s="53"/>
      <c r="C145" s="49"/>
      <c r="D145" s="49">
        <f aca="true" t="shared" si="6" ref="D145:D166">B145*C145</f>
        <v>0</v>
      </c>
      <c r="E145" s="49">
        <f t="shared" si="5"/>
        <v>0</v>
      </c>
    </row>
    <row r="146" spans="1:5" ht="15">
      <c r="A146" s="53" t="s">
        <v>131</v>
      </c>
      <c r="B146">
        <v>87</v>
      </c>
      <c r="C146" s="49">
        <v>6000</v>
      </c>
      <c r="D146" s="49">
        <f t="shared" si="6"/>
        <v>522000</v>
      </c>
      <c r="E146" s="49">
        <f t="shared" si="5"/>
        <v>6264000</v>
      </c>
    </row>
    <row r="147" spans="3:5" ht="15">
      <c r="C147" s="49"/>
      <c r="D147" s="49">
        <f t="shared" si="6"/>
        <v>0</v>
      </c>
      <c r="E147" s="49">
        <f t="shared" si="5"/>
        <v>0</v>
      </c>
    </row>
    <row r="148" spans="1:5" ht="15">
      <c r="A148" s="53" t="s">
        <v>151</v>
      </c>
      <c r="B148">
        <v>67</v>
      </c>
      <c r="C148" s="49">
        <v>6000</v>
      </c>
      <c r="D148" s="49">
        <f t="shared" si="6"/>
        <v>402000</v>
      </c>
      <c r="E148" s="49">
        <f t="shared" si="5"/>
        <v>4824000</v>
      </c>
    </row>
    <row r="149" spans="4:5" ht="15">
      <c r="D149" s="49">
        <f t="shared" si="6"/>
        <v>0</v>
      </c>
      <c r="E149" s="49">
        <f t="shared" si="5"/>
        <v>0</v>
      </c>
    </row>
    <row r="150" spans="1:5" ht="15">
      <c r="A150" s="53" t="s">
        <v>137</v>
      </c>
      <c r="B150">
        <v>28</v>
      </c>
      <c r="C150" s="49">
        <v>6000</v>
      </c>
      <c r="D150" s="49">
        <f t="shared" si="6"/>
        <v>168000</v>
      </c>
      <c r="E150" s="49">
        <f t="shared" si="5"/>
        <v>2016000</v>
      </c>
    </row>
    <row r="151" spans="4:5" ht="15">
      <c r="D151" s="49">
        <f t="shared" si="6"/>
        <v>0</v>
      </c>
      <c r="E151" s="49">
        <f t="shared" si="5"/>
        <v>0</v>
      </c>
    </row>
    <row r="152" spans="1:5" ht="15">
      <c r="A152" s="53" t="s">
        <v>140</v>
      </c>
      <c r="B152">
        <v>19</v>
      </c>
      <c r="C152" s="49">
        <v>6000</v>
      </c>
      <c r="D152" s="49">
        <f t="shared" si="6"/>
        <v>114000</v>
      </c>
      <c r="E152" s="49">
        <f t="shared" si="5"/>
        <v>1368000</v>
      </c>
    </row>
    <row r="153" spans="4:5" ht="15">
      <c r="D153" s="49">
        <f t="shared" si="6"/>
        <v>0</v>
      </c>
      <c r="E153" s="49">
        <f t="shared" si="5"/>
        <v>0</v>
      </c>
    </row>
    <row r="154" spans="1:5" ht="15">
      <c r="A154" s="53" t="s">
        <v>143</v>
      </c>
      <c r="B154">
        <v>17</v>
      </c>
      <c r="C154" s="49">
        <v>6000</v>
      </c>
      <c r="D154" s="49">
        <f t="shared" si="6"/>
        <v>102000</v>
      </c>
      <c r="E154" s="49">
        <f t="shared" si="5"/>
        <v>1224000</v>
      </c>
    </row>
    <row r="155" spans="3:5" ht="15">
      <c r="C155" s="49"/>
      <c r="D155" s="49">
        <f t="shared" si="6"/>
        <v>0</v>
      </c>
      <c r="E155" s="49">
        <f t="shared" si="5"/>
        <v>0</v>
      </c>
    </row>
    <row r="156" spans="1:5" ht="15">
      <c r="A156" s="53" t="s">
        <v>142</v>
      </c>
      <c r="B156">
        <v>13</v>
      </c>
      <c r="C156" s="49">
        <v>6000</v>
      </c>
      <c r="D156" s="49">
        <f t="shared" si="6"/>
        <v>78000</v>
      </c>
      <c r="E156" s="49">
        <f t="shared" si="5"/>
        <v>936000</v>
      </c>
    </row>
    <row r="157" spans="3:5" ht="15">
      <c r="C157" s="49"/>
      <c r="D157" s="49">
        <f t="shared" si="6"/>
        <v>0</v>
      </c>
      <c r="E157" s="49">
        <f t="shared" si="5"/>
        <v>0</v>
      </c>
    </row>
    <row r="158" spans="1:5" ht="15">
      <c r="A158" s="53" t="s">
        <v>152</v>
      </c>
      <c r="B158">
        <v>18</v>
      </c>
      <c r="C158" s="49">
        <v>6000</v>
      </c>
      <c r="D158" s="49">
        <f t="shared" si="6"/>
        <v>108000</v>
      </c>
      <c r="E158" s="49">
        <f t="shared" si="5"/>
        <v>1296000</v>
      </c>
    </row>
    <row r="159" spans="4:5" ht="15">
      <c r="D159" s="49">
        <f t="shared" si="6"/>
        <v>0</v>
      </c>
      <c r="E159" s="49">
        <f t="shared" si="5"/>
        <v>0</v>
      </c>
    </row>
    <row r="160" spans="1:5" ht="15">
      <c r="A160" s="53" t="s">
        <v>135</v>
      </c>
      <c r="B160">
        <v>44</v>
      </c>
      <c r="C160" s="49">
        <v>6000</v>
      </c>
      <c r="D160" s="49">
        <f t="shared" si="6"/>
        <v>264000</v>
      </c>
      <c r="E160" s="49">
        <f t="shared" si="5"/>
        <v>3168000</v>
      </c>
    </row>
    <row r="161" spans="4:5" ht="15">
      <c r="D161" s="49">
        <f t="shared" si="6"/>
        <v>0</v>
      </c>
      <c r="E161" s="49">
        <f t="shared" si="5"/>
        <v>0</v>
      </c>
    </row>
    <row r="162" spans="1:5" ht="15">
      <c r="A162" s="53" t="s">
        <v>136</v>
      </c>
      <c r="B162">
        <v>21</v>
      </c>
      <c r="C162" s="49">
        <v>6000</v>
      </c>
      <c r="D162" s="49">
        <f t="shared" si="6"/>
        <v>126000</v>
      </c>
      <c r="E162" s="49">
        <f t="shared" si="5"/>
        <v>1512000</v>
      </c>
    </row>
    <row r="163" spans="4:5" ht="15">
      <c r="D163" s="49">
        <f t="shared" si="6"/>
        <v>0</v>
      </c>
      <c r="E163" s="49">
        <f t="shared" si="5"/>
        <v>0</v>
      </c>
    </row>
    <row r="164" spans="1:5" ht="15">
      <c r="A164" s="53" t="s">
        <v>138</v>
      </c>
      <c r="B164">
        <v>9</v>
      </c>
      <c r="C164" s="49">
        <v>6000</v>
      </c>
      <c r="D164" s="49">
        <f t="shared" si="6"/>
        <v>54000</v>
      </c>
      <c r="E164" s="49">
        <f t="shared" si="5"/>
        <v>648000</v>
      </c>
    </row>
    <row r="165" spans="3:5" ht="15">
      <c r="C165" s="49"/>
      <c r="D165" s="49">
        <f t="shared" si="6"/>
        <v>0</v>
      </c>
      <c r="E165" s="49">
        <f t="shared" si="5"/>
        <v>0</v>
      </c>
    </row>
    <row r="166" spans="1:5" ht="15">
      <c r="A166" s="53" t="s">
        <v>153</v>
      </c>
      <c r="B166">
        <v>7</v>
      </c>
      <c r="C166" s="49">
        <v>6000</v>
      </c>
      <c r="D166" s="49">
        <f t="shared" si="6"/>
        <v>42000</v>
      </c>
      <c r="E166" s="49">
        <f t="shared" si="5"/>
        <v>504000</v>
      </c>
    </row>
    <row r="167" spans="1:5" ht="15">
      <c r="A167" s="46" t="s">
        <v>123</v>
      </c>
      <c r="C167" s="49"/>
      <c r="D167" s="48">
        <f>SUM(D144:D166)</f>
        <v>2568000</v>
      </c>
      <c r="E167" s="48">
        <f t="shared" si="5"/>
        <v>30816000</v>
      </c>
    </row>
    <row r="168" spans="3:5" ht="15">
      <c r="C168" s="49"/>
      <c r="D168" s="48"/>
      <c r="E168" s="55" t="s">
        <v>85</v>
      </c>
    </row>
    <row r="169" spans="1:5" ht="15">
      <c r="A169" s="53" t="s">
        <v>154</v>
      </c>
      <c r="B169" s="46" t="s">
        <v>84</v>
      </c>
      <c r="C169" s="55" t="s">
        <v>150</v>
      </c>
      <c r="D169" s="55" t="s">
        <v>145</v>
      </c>
      <c r="E169" s="49"/>
    </row>
    <row r="170" spans="1:4" ht="15">
      <c r="A170" s="53"/>
      <c r="B170" s="53"/>
      <c r="C170" s="58"/>
      <c r="D170" s="58"/>
    </row>
    <row r="171" ht="15">
      <c r="A171" s="53" t="s">
        <v>155</v>
      </c>
    </row>
    <row r="172" spans="1:5" ht="15">
      <c r="A172" s="53" t="s">
        <v>156</v>
      </c>
      <c r="B172">
        <v>136</v>
      </c>
      <c r="C172" s="49">
        <v>6000</v>
      </c>
      <c r="D172" s="51">
        <f>B172*C172</f>
        <v>816000</v>
      </c>
      <c r="E172" s="51">
        <f>12*B172*C172</f>
        <v>9792000</v>
      </c>
    </row>
    <row r="173" ht="15">
      <c r="A173" s="46" t="s">
        <v>157</v>
      </c>
    </row>
    <row r="174" spans="1:5" ht="15">
      <c r="A174" s="53" t="s">
        <v>156</v>
      </c>
      <c r="B174">
        <v>201</v>
      </c>
      <c r="C174" s="49">
        <v>6000</v>
      </c>
      <c r="D174" s="51">
        <f>B174*C174</f>
        <v>1206000</v>
      </c>
      <c r="E174" s="51">
        <f aca="true" t="shared" si="7" ref="E174:E185">12*B174*C174</f>
        <v>14472000</v>
      </c>
    </row>
    <row r="175" spans="1:5" ht="15">
      <c r="A175" s="46" t="s">
        <v>158</v>
      </c>
      <c r="C175" s="49"/>
      <c r="D175" s="51">
        <f aca="true" t="shared" si="8" ref="D175:D185">B175*C175</f>
        <v>0</v>
      </c>
      <c r="E175" s="51">
        <f t="shared" si="7"/>
        <v>0</v>
      </c>
    </row>
    <row r="176" spans="1:5" ht="15">
      <c r="A176" s="53" t="s">
        <v>156</v>
      </c>
      <c r="B176">
        <v>94</v>
      </c>
      <c r="C176" s="49">
        <v>6000</v>
      </c>
      <c r="D176" s="51">
        <f t="shared" si="8"/>
        <v>564000</v>
      </c>
      <c r="E176" s="51">
        <f t="shared" si="7"/>
        <v>6768000</v>
      </c>
    </row>
    <row r="177" spans="1:5" ht="15">
      <c r="A177" s="46" t="s">
        <v>172</v>
      </c>
      <c r="C177" s="49"/>
      <c r="D177" s="51">
        <f t="shared" si="8"/>
        <v>0</v>
      </c>
      <c r="E177" s="51">
        <f t="shared" si="7"/>
        <v>0</v>
      </c>
    </row>
    <row r="178" spans="1:5" ht="15">
      <c r="A178" s="53" t="s">
        <v>156</v>
      </c>
      <c r="B178">
        <v>48</v>
      </c>
      <c r="C178" s="49">
        <v>6000</v>
      </c>
      <c r="D178" s="51">
        <f t="shared" si="8"/>
        <v>288000</v>
      </c>
      <c r="E178" s="51">
        <f t="shared" si="7"/>
        <v>3456000</v>
      </c>
    </row>
    <row r="179" spans="1:5" ht="15">
      <c r="A179" s="46" t="s">
        <v>159</v>
      </c>
      <c r="C179" s="49"/>
      <c r="D179" s="51">
        <f t="shared" si="8"/>
        <v>0</v>
      </c>
      <c r="E179" s="51">
        <f t="shared" si="7"/>
        <v>0</v>
      </c>
    </row>
    <row r="180" spans="1:5" ht="15">
      <c r="A180" s="53" t="s">
        <v>156</v>
      </c>
      <c r="B180">
        <v>46</v>
      </c>
      <c r="C180" s="49">
        <v>6000</v>
      </c>
      <c r="D180" s="51">
        <f t="shared" si="8"/>
        <v>276000</v>
      </c>
      <c r="E180" s="51">
        <f t="shared" si="7"/>
        <v>3312000</v>
      </c>
    </row>
    <row r="181" spans="1:5" ht="15">
      <c r="A181" s="46" t="s">
        <v>160</v>
      </c>
      <c r="C181" s="49"/>
      <c r="D181" s="51">
        <f t="shared" si="8"/>
        <v>0</v>
      </c>
      <c r="E181" s="51">
        <f t="shared" si="7"/>
        <v>0</v>
      </c>
    </row>
    <row r="182" spans="1:5" ht="15">
      <c r="A182" s="53" t="s">
        <v>161</v>
      </c>
      <c r="B182">
        <v>74</v>
      </c>
      <c r="C182" s="49">
        <v>6000</v>
      </c>
      <c r="D182" s="51">
        <f t="shared" si="8"/>
        <v>444000</v>
      </c>
      <c r="E182" s="51">
        <f t="shared" si="7"/>
        <v>5328000</v>
      </c>
    </row>
    <row r="183" spans="1:5" ht="15">
      <c r="A183" s="46" t="s">
        <v>162</v>
      </c>
      <c r="C183" s="49"/>
      <c r="D183" s="51">
        <f t="shared" si="8"/>
        <v>0</v>
      </c>
      <c r="E183" s="51">
        <f t="shared" si="7"/>
        <v>0</v>
      </c>
    </row>
    <row r="184" spans="1:5" ht="15">
      <c r="A184" s="53" t="s">
        <v>163</v>
      </c>
      <c r="B184">
        <v>76</v>
      </c>
      <c r="C184" s="49">
        <v>6000</v>
      </c>
      <c r="D184" s="51">
        <f t="shared" si="8"/>
        <v>456000</v>
      </c>
      <c r="E184" s="51">
        <f t="shared" si="7"/>
        <v>5472000</v>
      </c>
    </row>
    <row r="185" spans="1:5" ht="15">
      <c r="A185" s="53" t="s">
        <v>183</v>
      </c>
      <c r="B185">
        <v>150</v>
      </c>
      <c r="C185" s="49">
        <v>6000</v>
      </c>
      <c r="D185" s="51">
        <f t="shared" si="8"/>
        <v>900000</v>
      </c>
      <c r="E185" s="51">
        <f t="shared" si="7"/>
        <v>10800000</v>
      </c>
    </row>
    <row r="186" spans="1:5" ht="15">
      <c r="A186" s="53"/>
      <c r="C186" s="49"/>
      <c r="D186" s="51"/>
      <c r="E186" s="51"/>
    </row>
    <row r="187" spans="1:6" ht="15">
      <c r="A187" s="46" t="s">
        <v>123</v>
      </c>
      <c r="B187">
        <f>SUM(B172:B185)</f>
        <v>825</v>
      </c>
      <c r="C187" s="56">
        <f>SUM(C172:C186)</f>
        <v>48000</v>
      </c>
      <c r="D187" s="56">
        <f>SUM(D172:D186)</f>
        <v>4950000</v>
      </c>
      <c r="E187" s="56">
        <f>SUM(E172:E186)</f>
        <v>59400000</v>
      </c>
      <c r="F187" s="51">
        <f>E187+E167</f>
        <v>90216000</v>
      </c>
    </row>
    <row r="188" spans="1:5" ht="15">
      <c r="A188" s="46"/>
      <c r="D188" s="56"/>
      <c r="E188" s="56"/>
    </row>
    <row r="189" ht="15">
      <c r="A189" s="66" t="s">
        <v>176</v>
      </c>
    </row>
    <row r="190" spans="1:5" ht="15">
      <c r="A190" s="53" t="s">
        <v>173</v>
      </c>
      <c r="B190">
        <v>275</v>
      </c>
      <c r="C190" s="61">
        <v>18000</v>
      </c>
      <c r="D190" s="51">
        <f>B190*C190</f>
        <v>4950000</v>
      </c>
      <c r="E190" s="51">
        <f>12*B190*C190</f>
        <v>59400000</v>
      </c>
    </row>
    <row r="191" spans="1:5" ht="15">
      <c r="A191" s="53" t="s">
        <v>174</v>
      </c>
      <c r="B191">
        <v>86</v>
      </c>
      <c r="C191" s="61">
        <v>18000</v>
      </c>
      <c r="D191" s="51">
        <f>B191*C191</f>
        <v>1548000</v>
      </c>
      <c r="E191" s="51">
        <f>12*B191*C191</f>
        <v>18576000</v>
      </c>
    </row>
    <row r="192" spans="1:5" ht="15">
      <c r="A192" s="53" t="s">
        <v>175</v>
      </c>
      <c r="B192">
        <v>51</v>
      </c>
      <c r="C192" s="61">
        <v>16000</v>
      </c>
      <c r="D192" s="51">
        <f>B192*C192</f>
        <v>816000</v>
      </c>
      <c r="E192" s="51">
        <f>12*B192*C192</f>
        <v>9792000</v>
      </c>
    </row>
    <row r="193" spans="1:5" ht="15">
      <c r="A193" s="53" t="s">
        <v>180</v>
      </c>
      <c r="B193">
        <v>75</v>
      </c>
      <c r="C193" s="61">
        <v>15000</v>
      </c>
      <c r="D193" s="51"/>
      <c r="E193" s="51">
        <f>12*B193*C193</f>
        <v>13500000</v>
      </c>
    </row>
    <row r="194" spans="1:5" ht="15">
      <c r="A194" s="53" t="s">
        <v>181</v>
      </c>
      <c r="B194">
        <v>150</v>
      </c>
      <c r="C194" s="61">
        <v>20000</v>
      </c>
      <c r="D194" s="51"/>
      <c r="E194" s="51">
        <f>12*B194*C194</f>
        <v>36000000</v>
      </c>
    </row>
    <row r="195" ht="15">
      <c r="A195" s="53" t="s">
        <v>182</v>
      </c>
    </row>
    <row r="197" spans="1:5" ht="15">
      <c r="A197" s="53"/>
      <c r="C197" s="59">
        <f>SUM(C190:C196)</f>
        <v>87000</v>
      </c>
      <c r="D197" s="59">
        <f>SUM(D190:D196)</f>
        <v>7314000</v>
      </c>
      <c r="E197" s="59">
        <f>SUM(E190:E196)</f>
        <v>137268000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2017-08-30T07:49:10Z</dcterms:modified>
  <cp:category/>
  <cp:version/>
  <cp:contentType/>
  <cp:contentStatus/>
</cp:coreProperties>
</file>